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Questa_cartella_di_lavoro"/>
  <mc:AlternateContent xmlns:mc="http://schemas.openxmlformats.org/markup-compatibility/2006">
    <mc:Choice Requires="x15">
      <x15ac:absPath xmlns:x15ac="http://schemas.microsoft.com/office/spreadsheetml/2010/11/ac" url="S:\SedeCond\Gare\ATEM\2024\Documentazione_di_gara\Documenti_da_pubblicare\rettifica_3\"/>
    </mc:Choice>
  </mc:AlternateContent>
  <xr:revisionPtr revIDLastSave="0" documentId="8_{2BDB492A-6CC0-4E98-B39B-DBD04DFE00A3}" xr6:coauthVersionLast="36" xr6:coauthVersionMax="36" xr10:uidLastSave="{00000000-0000-0000-0000-000000000000}"/>
  <bookViews>
    <workbookView xWindow="-120" yWindow="-120" windowWidth="29040" windowHeight="15840" tabRatio="753" activeTab="5" xr2:uid="{00000000-000D-0000-FFFF-FFFF00000000}"/>
  </bookViews>
  <sheets>
    <sheet name="Cover" sheetId="1" r:id="rId1"/>
    <sheet name="sez. A" sheetId="2" r:id="rId2"/>
    <sheet name="sez. B" sheetId="3" r:id="rId3"/>
    <sheet name="sez. B.2_" sheetId="4" r:id="rId4"/>
    <sheet name="sez. C" sheetId="5" r:id="rId5"/>
    <sheet name="sez. D" sheetId="6" r:id="rId6"/>
    <sheet name="sez E" sheetId="8" r:id="rId7"/>
    <sheet name="sez. F" sheetId="7" r:id="rId8"/>
    <sheet name="sez. G" sheetId="9" r:id="rId9"/>
    <sheet name="sez. H" sheetId="10" r:id="rId10"/>
  </sheets>
  <definedNames>
    <definedName name="_xlnm._FilterDatabase" localSheetId="1" hidden="1">'sez. A'!$A$3:$J$162</definedName>
    <definedName name="_xlnm._FilterDatabase" localSheetId="3" hidden="1">'sez. B.2_'!$A$4:$I$162</definedName>
    <definedName name="_xlnm._FilterDatabase" localSheetId="4" hidden="1">'sez. C'!$A$4:$AC$162</definedName>
    <definedName name="_xlnm._FilterDatabase" localSheetId="9" hidden="1">'sez. H'!$A$3:$J$335</definedName>
    <definedName name="_xlnm.Print_Area" localSheetId="0">Cover!$B$2:$J$194</definedName>
    <definedName name="_xlnm.Print_Area" localSheetId="6">'sez E'!$A$1:$O$67</definedName>
    <definedName name="_xlnm.Print_Area" localSheetId="1">'sez. A'!$A$1:$J$162</definedName>
    <definedName name="_xlnm.Print_Area" localSheetId="2">'sez. B'!$A$1:$AB$142</definedName>
    <definedName name="_xlnm.Print_Area" localSheetId="3">'sez. B.2_'!$A$1:$Y$162</definedName>
    <definedName name="_xlnm.Print_Area" localSheetId="4">'sez. C'!$A$1:$Z$66</definedName>
    <definedName name="_xlnm.Print_Area" localSheetId="5">'sez. D'!$A$1:$BI$158</definedName>
    <definedName name="_xlnm.Print_Area" localSheetId="7">'sez. F'!$A$1:$AB$147</definedName>
    <definedName name="_xlnm.Print_Area" localSheetId="8">'sez. G'!$A$1:$L$161</definedName>
    <definedName name="_xlnm.Print_Area" localSheetId="9">'sez. H'!$A$1:$Q$335</definedName>
    <definedName name="_xlnm.Print_Titles" localSheetId="0">Cover!$2:$3</definedName>
    <definedName name="_xlnm.Print_Titles" localSheetId="6">'sez E'!$1:$4</definedName>
    <definedName name="_xlnm.Print_Titles" localSheetId="1">'sez. A'!$1:$4</definedName>
    <definedName name="_xlnm.Print_Titles" localSheetId="4">'sez. C'!$1:$4</definedName>
    <definedName name="_xlnm.Print_Titles" localSheetId="5">'sez. D'!$1:$4</definedName>
    <definedName name="_xlnm.Print_Titles" localSheetId="7">'sez. F'!$1:$4</definedName>
    <definedName name="_xlnm.Print_Titles" localSheetId="8">'sez. G'!$1:$4</definedName>
    <definedName name="_xlnm.Print_Titles" localSheetId="9">'sez. 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S129" i="6" l="1"/>
  <c r="J129" i="6"/>
  <c r="X163" i="5"/>
  <c r="W163" i="5"/>
  <c r="U163" i="5"/>
  <c r="B163" i="9"/>
  <c r="K162" i="9" l="1"/>
  <c r="S95" i="7" l="1"/>
  <c r="S94" i="7"/>
  <c r="BD158" i="6" l="1"/>
  <c r="AU158" i="6"/>
  <c r="AL158" i="6"/>
  <c r="AB158" i="6"/>
  <c r="S158" i="6"/>
  <c r="J158" i="6"/>
  <c r="BD157" i="6"/>
  <c r="AB157" i="6"/>
  <c r="BD156" i="6"/>
  <c r="AU156" i="6"/>
  <c r="AL156" i="6"/>
  <c r="AB156" i="6"/>
  <c r="S156" i="6"/>
  <c r="J156" i="6"/>
  <c r="BD155" i="6"/>
  <c r="AB155" i="6"/>
  <c r="BD154" i="6"/>
  <c r="AU154" i="6"/>
  <c r="AL154" i="6"/>
  <c r="AB154" i="6"/>
  <c r="S154" i="6"/>
  <c r="J154" i="6"/>
  <c r="BD153" i="6"/>
  <c r="AU153" i="6"/>
  <c r="AL153" i="6"/>
  <c r="AB153" i="6"/>
  <c r="S153" i="6"/>
  <c r="J153" i="6"/>
  <c r="BD152" i="6"/>
  <c r="AB152" i="6"/>
  <c r="BD151" i="6"/>
  <c r="AB151" i="6"/>
  <c r="BD150" i="6"/>
  <c r="AB150" i="6"/>
  <c r="BD149" i="6"/>
  <c r="AB149" i="6"/>
  <c r="BD148" i="6"/>
  <c r="AB148" i="6"/>
  <c r="BD147" i="6"/>
  <c r="AB147" i="6"/>
  <c r="BD146" i="6"/>
  <c r="AB146" i="6"/>
  <c r="BD145" i="6"/>
  <c r="AU145" i="6"/>
  <c r="AL145" i="6"/>
  <c r="AB145" i="6"/>
  <c r="S145" i="6"/>
  <c r="J145" i="6"/>
  <c r="BD144" i="6"/>
  <c r="AU144" i="6"/>
  <c r="AL144" i="6"/>
  <c r="AB144" i="6"/>
  <c r="S144" i="6"/>
  <c r="J144" i="6"/>
  <c r="BD143" i="6"/>
  <c r="AU143" i="6"/>
  <c r="AL143" i="6"/>
  <c r="AB143" i="6"/>
  <c r="S143" i="6"/>
  <c r="J143" i="6"/>
  <c r="BD142" i="6"/>
  <c r="AB142" i="6"/>
  <c r="AB141" i="6"/>
  <c r="S141" i="6"/>
  <c r="J141" i="6"/>
  <c r="BD140" i="6"/>
  <c r="AU140" i="6"/>
  <c r="AL140" i="6"/>
  <c r="AB140" i="6"/>
  <c r="S140" i="6"/>
  <c r="J140" i="6"/>
  <c r="BD139" i="6"/>
  <c r="AU139" i="6"/>
  <c r="AL139" i="6"/>
  <c r="AB139" i="6"/>
  <c r="S139" i="6"/>
  <c r="J139" i="6"/>
  <c r="BD138" i="6"/>
  <c r="AB138" i="6"/>
  <c r="BD137" i="6"/>
  <c r="AU137" i="6"/>
  <c r="AL137" i="6"/>
  <c r="AB137" i="6"/>
  <c r="S137" i="6"/>
  <c r="J137" i="6"/>
  <c r="BD136" i="6"/>
  <c r="AB136" i="6"/>
  <c r="BD135" i="6"/>
  <c r="AU135" i="6"/>
  <c r="AL135" i="6"/>
  <c r="AB135" i="6"/>
  <c r="S135" i="6"/>
  <c r="J135" i="6"/>
  <c r="BD134" i="6"/>
  <c r="AB134" i="6"/>
  <c r="BD133" i="6"/>
  <c r="AU133" i="6"/>
  <c r="AL133" i="6"/>
  <c r="AB133" i="6"/>
  <c r="S133" i="6"/>
  <c r="J133" i="6"/>
  <c r="BD132" i="6"/>
  <c r="AU132" i="6"/>
  <c r="AL132" i="6"/>
  <c r="AB132" i="6"/>
  <c r="S132" i="6"/>
  <c r="J132" i="6"/>
  <c r="AB131" i="6"/>
  <c r="S131" i="6"/>
  <c r="J131" i="6"/>
  <c r="BD130" i="6"/>
  <c r="AU130" i="6"/>
  <c r="AL130" i="6"/>
  <c r="AB130" i="6"/>
  <c r="S130" i="6"/>
  <c r="J130" i="6"/>
  <c r="BD129" i="6"/>
  <c r="AU129" i="6"/>
  <c r="AL129" i="6"/>
  <c r="AB129" i="6"/>
  <c r="BD128" i="6"/>
  <c r="AB128" i="6"/>
  <c r="BD127" i="6"/>
  <c r="AB127" i="6"/>
  <c r="BD126" i="6"/>
  <c r="AU126" i="6"/>
  <c r="AL126" i="6"/>
  <c r="AB126" i="6"/>
  <c r="S126" i="6"/>
  <c r="J126" i="6"/>
  <c r="BD125" i="6"/>
  <c r="AU125" i="6"/>
  <c r="AL125" i="6"/>
  <c r="AB125" i="6"/>
  <c r="S125" i="6"/>
  <c r="J125" i="6"/>
  <c r="BD124" i="6"/>
  <c r="AB124" i="6"/>
  <c r="BD123" i="6"/>
  <c r="AU123" i="6"/>
  <c r="AL123" i="6"/>
  <c r="AB123" i="6"/>
  <c r="S123" i="6"/>
  <c r="J123" i="6"/>
  <c r="BD122" i="6"/>
  <c r="AB122" i="6"/>
  <c r="S122" i="6"/>
  <c r="J122" i="6"/>
  <c r="BD121" i="6"/>
  <c r="AB121" i="6"/>
  <c r="BD120" i="6"/>
  <c r="AU120" i="6"/>
  <c r="AL120" i="6"/>
  <c r="AB120" i="6"/>
  <c r="S120" i="6"/>
  <c r="J120" i="6"/>
  <c r="BD119" i="6"/>
  <c r="AU119" i="6"/>
  <c r="AL119" i="6"/>
  <c r="AB119" i="6"/>
  <c r="S119" i="6"/>
  <c r="J119" i="6"/>
  <c r="BD118" i="6"/>
  <c r="AU118" i="6"/>
  <c r="AL118" i="6"/>
  <c r="AB118" i="6"/>
  <c r="S118" i="6"/>
  <c r="J118" i="6"/>
  <c r="BD117" i="6"/>
  <c r="AB117" i="6"/>
  <c r="BD116" i="6"/>
  <c r="AU116" i="6"/>
  <c r="AL116" i="6"/>
  <c r="AB116" i="6"/>
  <c r="S116" i="6"/>
  <c r="J116" i="6"/>
  <c r="BD115" i="6"/>
  <c r="AU115" i="6"/>
  <c r="AL115" i="6"/>
  <c r="AB115" i="6"/>
  <c r="S115" i="6"/>
  <c r="J115" i="6"/>
  <c r="BD114" i="6"/>
  <c r="AU114" i="6"/>
  <c r="AL114" i="6"/>
  <c r="AB114" i="6"/>
  <c r="S114" i="6"/>
  <c r="J114" i="6"/>
  <c r="BD113" i="6"/>
  <c r="AU113" i="6"/>
  <c r="AL113" i="6"/>
  <c r="AB113" i="6"/>
  <c r="S113" i="6"/>
  <c r="J113" i="6"/>
  <c r="BD112" i="6"/>
  <c r="AU112" i="6"/>
  <c r="AL112" i="6"/>
  <c r="AB112" i="6"/>
  <c r="S112" i="6"/>
  <c r="J112" i="6"/>
  <c r="BD111" i="6"/>
  <c r="AU111" i="6"/>
  <c r="AL111" i="6"/>
  <c r="AB111" i="6"/>
  <c r="S111" i="6"/>
  <c r="J111" i="6"/>
  <c r="BD110" i="6"/>
  <c r="AB110" i="6"/>
  <c r="BD109" i="6"/>
  <c r="AU109" i="6"/>
  <c r="AL109" i="6"/>
  <c r="AB109" i="6"/>
  <c r="S109" i="6"/>
  <c r="J109" i="6"/>
  <c r="BD108" i="6"/>
  <c r="AB108" i="6"/>
  <c r="AB107" i="6"/>
  <c r="S107" i="6"/>
  <c r="J107" i="6"/>
  <c r="BD106" i="6"/>
  <c r="AU106" i="6"/>
  <c r="AL106" i="6"/>
  <c r="AB106" i="6"/>
  <c r="S106" i="6"/>
  <c r="J106" i="6"/>
  <c r="BD105" i="6"/>
  <c r="AB105" i="6"/>
  <c r="BD104" i="6"/>
  <c r="AU104" i="6"/>
  <c r="AL104" i="6"/>
  <c r="AB104" i="6"/>
  <c r="S104" i="6"/>
  <c r="J104" i="6"/>
  <c r="BD103" i="6"/>
  <c r="AU103" i="6"/>
  <c r="AL103" i="6"/>
  <c r="AB103" i="6"/>
  <c r="S103" i="6"/>
  <c r="J103" i="6"/>
  <c r="BD102" i="6"/>
  <c r="AU102" i="6"/>
  <c r="AL102" i="6"/>
  <c r="AB102" i="6"/>
  <c r="S102" i="6"/>
  <c r="J102" i="6"/>
  <c r="BD101" i="6"/>
  <c r="AU101" i="6"/>
  <c r="AL101" i="6"/>
  <c r="AB101" i="6"/>
  <c r="S101" i="6"/>
  <c r="J101" i="6"/>
  <c r="BD100" i="6"/>
  <c r="AU100" i="6"/>
  <c r="AL100" i="6"/>
  <c r="AB100" i="6"/>
  <c r="S100" i="6"/>
  <c r="J100" i="6"/>
  <c r="BD99" i="6"/>
  <c r="AB99" i="6"/>
  <c r="BD98" i="6"/>
  <c r="AB98" i="6"/>
  <c r="BD97" i="6"/>
  <c r="AU97" i="6"/>
  <c r="AL97" i="6"/>
  <c r="AB97" i="6"/>
  <c r="S97" i="6"/>
  <c r="J97" i="6"/>
  <c r="BD96" i="6"/>
  <c r="AU96" i="6"/>
  <c r="AL96" i="6"/>
  <c r="AB96" i="6"/>
  <c r="S96" i="6"/>
  <c r="J96" i="6"/>
  <c r="BD95" i="6"/>
  <c r="AU95" i="6"/>
  <c r="AL95" i="6"/>
  <c r="AB95" i="6"/>
  <c r="S95" i="6"/>
  <c r="J95" i="6"/>
  <c r="BD94" i="6"/>
  <c r="AB94" i="6"/>
  <c r="BD93" i="6"/>
  <c r="AU93" i="6"/>
  <c r="AL93" i="6"/>
  <c r="AB93" i="6"/>
  <c r="S93" i="6"/>
  <c r="J93" i="6"/>
  <c r="BD92" i="6"/>
  <c r="AU92" i="6"/>
  <c r="AL92" i="6"/>
  <c r="AB92" i="6"/>
  <c r="S92" i="6"/>
  <c r="J92" i="6"/>
  <c r="BD91" i="6"/>
  <c r="AU91" i="6"/>
  <c r="AL91" i="6"/>
  <c r="AB91" i="6"/>
  <c r="S91" i="6"/>
  <c r="J91" i="6"/>
  <c r="BD90" i="6"/>
  <c r="AU90" i="6"/>
  <c r="AL90" i="6"/>
  <c r="AB90" i="6"/>
  <c r="S90" i="6"/>
  <c r="J90" i="6"/>
  <c r="BD89" i="6"/>
  <c r="AU89" i="6"/>
  <c r="AL89" i="6"/>
  <c r="AB89" i="6"/>
  <c r="S89" i="6"/>
  <c r="J89" i="6"/>
  <c r="BD88" i="6"/>
  <c r="AB88" i="6"/>
  <c r="BD87" i="6"/>
  <c r="AU87" i="6"/>
  <c r="AL87" i="6"/>
  <c r="AB87" i="6"/>
  <c r="S87" i="6"/>
  <c r="J87" i="6"/>
  <c r="BD86" i="6"/>
  <c r="AB86" i="6"/>
  <c r="BD85" i="6"/>
  <c r="AB85" i="6"/>
  <c r="BD84" i="6"/>
  <c r="AU84" i="6"/>
  <c r="AL84" i="6"/>
  <c r="AB84" i="6"/>
  <c r="S84" i="6"/>
  <c r="J84" i="6"/>
  <c r="BD83" i="6"/>
  <c r="AU83" i="6"/>
  <c r="AL83" i="6"/>
  <c r="AB83" i="6"/>
  <c r="S83" i="6"/>
  <c r="J83" i="6"/>
  <c r="BD82" i="6"/>
  <c r="AB82" i="6"/>
  <c r="BD81" i="6"/>
  <c r="AB81" i="6"/>
  <c r="BD80" i="6"/>
  <c r="AB80" i="6"/>
  <c r="BD79" i="6"/>
  <c r="AB79" i="6"/>
  <c r="BD78" i="6"/>
  <c r="AL78" i="6"/>
  <c r="AB78" i="6"/>
  <c r="S78" i="6"/>
  <c r="J78" i="6"/>
  <c r="BD77" i="6"/>
  <c r="AL77" i="6"/>
  <c r="AB77" i="6"/>
  <c r="S77" i="6"/>
  <c r="J77" i="6"/>
  <c r="BD76" i="6"/>
  <c r="AU76" i="6"/>
  <c r="AL76" i="6"/>
  <c r="AB76" i="6"/>
  <c r="S76" i="6"/>
  <c r="J76" i="6"/>
  <c r="BD75" i="6"/>
  <c r="AU75" i="6"/>
  <c r="AL75" i="6"/>
  <c r="AB75" i="6"/>
  <c r="S75" i="6"/>
  <c r="J75" i="6"/>
  <c r="BD74" i="6"/>
  <c r="AB74" i="6"/>
  <c r="BD73" i="6"/>
  <c r="AB73" i="6"/>
  <c r="BD72" i="6"/>
  <c r="AU72" i="6"/>
  <c r="AL72" i="6"/>
  <c r="AB72" i="6"/>
  <c r="S72" i="6"/>
  <c r="J72" i="6"/>
  <c r="AB71" i="6"/>
  <c r="S71" i="6"/>
  <c r="J71" i="6"/>
  <c r="BD70" i="6"/>
  <c r="AU70" i="6"/>
  <c r="AL70" i="6"/>
  <c r="AB70" i="6"/>
  <c r="S70" i="6"/>
  <c r="J70" i="6"/>
  <c r="BD69" i="6"/>
  <c r="AU69" i="6"/>
  <c r="AL69" i="6"/>
  <c r="AB69" i="6"/>
  <c r="S69" i="6"/>
  <c r="J69" i="6"/>
  <c r="BD68" i="6"/>
  <c r="AU68" i="6"/>
  <c r="AL68" i="6"/>
  <c r="AB68" i="6"/>
  <c r="S68" i="6"/>
  <c r="J68" i="6"/>
  <c r="BD67" i="6"/>
  <c r="AB67" i="6"/>
  <c r="BD66" i="6"/>
  <c r="AU66" i="6"/>
  <c r="AL66" i="6"/>
  <c r="AB66" i="6"/>
  <c r="S66" i="6"/>
  <c r="J66" i="6"/>
  <c r="BD65" i="6"/>
  <c r="AB65" i="6"/>
  <c r="BD64" i="6"/>
  <c r="AU64" i="6"/>
  <c r="AL64" i="6"/>
  <c r="AB64" i="6"/>
  <c r="S64" i="6"/>
  <c r="J64" i="6"/>
  <c r="BD63" i="6"/>
  <c r="AU63" i="6"/>
  <c r="AL63" i="6"/>
  <c r="AB63" i="6"/>
  <c r="S63" i="6"/>
  <c r="J63" i="6"/>
  <c r="BD62" i="6"/>
  <c r="AU62" i="6"/>
  <c r="AL62" i="6"/>
  <c r="AB62" i="6"/>
  <c r="S62" i="6"/>
  <c r="J62" i="6"/>
  <c r="BD61" i="6"/>
  <c r="AU61" i="6"/>
  <c r="AL61" i="6"/>
  <c r="AB61" i="6"/>
  <c r="S61" i="6"/>
  <c r="J61" i="6"/>
  <c r="BD60" i="6"/>
  <c r="AB60" i="6"/>
  <c r="BD59" i="6"/>
  <c r="AU59" i="6"/>
  <c r="AL59" i="6"/>
  <c r="AB59" i="6"/>
  <c r="S59" i="6"/>
  <c r="J59" i="6"/>
  <c r="BD58" i="6"/>
  <c r="AU58" i="6"/>
  <c r="AL58" i="6"/>
  <c r="AB58" i="6"/>
  <c r="S58" i="6"/>
  <c r="J58" i="6"/>
  <c r="BD57" i="6"/>
  <c r="AU57" i="6"/>
  <c r="AL57" i="6"/>
  <c r="AB57" i="6"/>
  <c r="S57" i="6"/>
  <c r="J57" i="6"/>
  <c r="BD56" i="6"/>
  <c r="AU56" i="6"/>
  <c r="AL56" i="6"/>
  <c r="AB56" i="6"/>
  <c r="S56" i="6"/>
  <c r="J56" i="6"/>
  <c r="BD55" i="6"/>
  <c r="AB55" i="6"/>
  <c r="BD54" i="6"/>
  <c r="AB54" i="6"/>
  <c r="BD53" i="6"/>
  <c r="AU53" i="6"/>
  <c r="AL53" i="6"/>
  <c r="AB53" i="6"/>
  <c r="S53" i="6"/>
  <c r="J53" i="6"/>
  <c r="BD52" i="6"/>
  <c r="AU52" i="6"/>
  <c r="AL52" i="6"/>
  <c r="AB52" i="6"/>
  <c r="S52" i="6"/>
  <c r="J52" i="6"/>
  <c r="BD51" i="6"/>
  <c r="AU51" i="6"/>
  <c r="AL51" i="6"/>
  <c r="AB51" i="6"/>
  <c r="S51" i="6"/>
  <c r="J51" i="6"/>
  <c r="AB50" i="6"/>
  <c r="S50" i="6"/>
  <c r="J50" i="6"/>
  <c r="BD49" i="6"/>
  <c r="AU49" i="6"/>
  <c r="AL49" i="6"/>
  <c r="AB49" i="6"/>
  <c r="S49" i="6"/>
  <c r="J49" i="6"/>
  <c r="BD48" i="6"/>
  <c r="AU48" i="6"/>
  <c r="AL48" i="6"/>
  <c r="AB48" i="6"/>
  <c r="S48" i="6"/>
  <c r="J48" i="6"/>
  <c r="BD47" i="6"/>
  <c r="AU47" i="6"/>
  <c r="AL47" i="6"/>
  <c r="AB47" i="6"/>
  <c r="S47" i="6"/>
  <c r="J47" i="6"/>
  <c r="BD46" i="6"/>
  <c r="AU46" i="6"/>
  <c r="AL46" i="6"/>
  <c r="AB46" i="6"/>
  <c r="S46" i="6"/>
  <c r="J46" i="6"/>
  <c r="BD45" i="6"/>
  <c r="AB45" i="6"/>
  <c r="BD44" i="6"/>
  <c r="AB44" i="6"/>
  <c r="BD43" i="6"/>
  <c r="AU43" i="6"/>
  <c r="AL43" i="6"/>
  <c r="AB43" i="6"/>
  <c r="S43" i="6"/>
  <c r="J43" i="6"/>
  <c r="AB42" i="6"/>
  <c r="S42" i="6"/>
  <c r="J42" i="6"/>
  <c r="BD41" i="6"/>
  <c r="AU41" i="6"/>
  <c r="AL41" i="6"/>
  <c r="AB41" i="6"/>
  <c r="S41" i="6"/>
  <c r="J41" i="6"/>
  <c r="BD40" i="6"/>
  <c r="AU40" i="6"/>
  <c r="AL40" i="6"/>
  <c r="AB40" i="6"/>
  <c r="S40" i="6"/>
  <c r="J40" i="6"/>
  <c r="BD39" i="6"/>
  <c r="AU39" i="6"/>
  <c r="AL39" i="6"/>
  <c r="AB39" i="6"/>
  <c r="S39" i="6"/>
  <c r="J39" i="6"/>
  <c r="BD38" i="6"/>
  <c r="AU38" i="6"/>
  <c r="AL38" i="6"/>
  <c r="AB38" i="6"/>
  <c r="S38" i="6"/>
  <c r="J38" i="6"/>
  <c r="BD37" i="6"/>
  <c r="AU37" i="6"/>
  <c r="AL37" i="6"/>
  <c r="AB37" i="6"/>
  <c r="S37" i="6"/>
  <c r="J37" i="6"/>
  <c r="BD36" i="6"/>
  <c r="AU36" i="6"/>
  <c r="AL36" i="6"/>
  <c r="AB36" i="6"/>
  <c r="S36" i="6"/>
  <c r="J36" i="6"/>
  <c r="BD35" i="6"/>
  <c r="AU35" i="6"/>
  <c r="AL35" i="6"/>
  <c r="AB35" i="6"/>
  <c r="S35" i="6"/>
  <c r="J35" i="6"/>
  <c r="BD34" i="6"/>
  <c r="AU34" i="6"/>
  <c r="AL34" i="6"/>
  <c r="AB34" i="6"/>
  <c r="S34" i="6"/>
  <c r="J34" i="6"/>
  <c r="BD33" i="6"/>
  <c r="AB33" i="6"/>
  <c r="BD32" i="6"/>
  <c r="AB32" i="6"/>
  <c r="S32" i="6"/>
  <c r="J32" i="6"/>
  <c r="BD31" i="6"/>
  <c r="AU31" i="6"/>
  <c r="AL31" i="6"/>
  <c r="AB31" i="6"/>
  <c r="S31" i="6"/>
  <c r="J31" i="6"/>
  <c r="BD30" i="6"/>
  <c r="AB30" i="6"/>
  <c r="S30" i="6"/>
  <c r="J30" i="6"/>
  <c r="BD29" i="6"/>
  <c r="AU29" i="6"/>
  <c r="AL29" i="6"/>
  <c r="AB29" i="6"/>
  <c r="S29" i="6"/>
  <c r="J29" i="6"/>
  <c r="BD28" i="6"/>
  <c r="AU28" i="6"/>
  <c r="AL28" i="6"/>
  <c r="AB28" i="6"/>
  <c r="S28" i="6"/>
  <c r="J28" i="6"/>
  <c r="BD27" i="6"/>
  <c r="AB27" i="6"/>
  <c r="S27" i="6"/>
  <c r="J27" i="6"/>
  <c r="BD26" i="6"/>
  <c r="AU26" i="6"/>
  <c r="AL26" i="6"/>
  <c r="AB26" i="6"/>
  <c r="S26" i="6"/>
  <c r="J26" i="6"/>
  <c r="BD25" i="6"/>
  <c r="AU25" i="6"/>
  <c r="AL25" i="6"/>
  <c r="AB25" i="6"/>
  <c r="S25" i="6"/>
  <c r="J25" i="6"/>
  <c r="BD24" i="6"/>
  <c r="AU24" i="6"/>
  <c r="AL24" i="6"/>
  <c r="AB24" i="6"/>
  <c r="S24" i="6"/>
  <c r="J24" i="6"/>
  <c r="BD23" i="6"/>
  <c r="AB23" i="6"/>
  <c r="BD22" i="6"/>
  <c r="AU22" i="6"/>
  <c r="AL22" i="6"/>
  <c r="AB22" i="6"/>
  <c r="S22" i="6"/>
  <c r="J22" i="6"/>
  <c r="BD21" i="6"/>
  <c r="AU21" i="6"/>
  <c r="AL21" i="6"/>
  <c r="AB21" i="6"/>
  <c r="S21" i="6"/>
  <c r="J21" i="6"/>
  <c r="BD20" i="6"/>
  <c r="AU20" i="6"/>
  <c r="AL20" i="6"/>
  <c r="AB20" i="6"/>
  <c r="S20" i="6"/>
  <c r="J20" i="6"/>
  <c r="BD19" i="6"/>
  <c r="AB19" i="6"/>
  <c r="BD18" i="6"/>
  <c r="AU18" i="6"/>
  <c r="AL18" i="6"/>
  <c r="AB18" i="6"/>
  <c r="S18" i="6"/>
  <c r="J18" i="6"/>
  <c r="BD17" i="6"/>
  <c r="AU17" i="6"/>
  <c r="AL17" i="6"/>
  <c r="AB17" i="6"/>
  <c r="S17" i="6"/>
  <c r="J17" i="6"/>
  <c r="BD16" i="6"/>
  <c r="AB16" i="6"/>
  <c r="AB15" i="6"/>
  <c r="S15" i="6"/>
  <c r="J15" i="6"/>
  <c r="AB14" i="6"/>
  <c r="S14" i="6"/>
  <c r="J14" i="6"/>
  <c r="BD13" i="6"/>
  <c r="AU13" i="6"/>
  <c r="AL13" i="6"/>
  <c r="AB13" i="6"/>
  <c r="S13" i="6"/>
  <c r="J13" i="6"/>
  <c r="BD12" i="6"/>
  <c r="AU12" i="6"/>
  <c r="AL12" i="6"/>
  <c r="AB12" i="6"/>
  <c r="S12" i="6"/>
  <c r="J12" i="6"/>
  <c r="BD11" i="6"/>
  <c r="AB11" i="6"/>
  <c r="BD10" i="6"/>
  <c r="AU10" i="6"/>
  <c r="AL10" i="6"/>
  <c r="AB10" i="6"/>
  <c r="S10" i="6"/>
  <c r="J10" i="6"/>
  <c r="BD9" i="6"/>
  <c r="AU9" i="6"/>
  <c r="AL9" i="6"/>
  <c r="AB9" i="6"/>
  <c r="S9" i="6"/>
  <c r="J9" i="6"/>
  <c r="BD8" i="6"/>
  <c r="AU8" i="6"/>
  <c r="AL8" i="6"/>
  <c r="AB8" i="6"/>
  <c r="S8" i="6"/>
  <c r="J8" i="6"/>
  <c r="BD7" i="6"/>
  <c r="AU7" i="6"/>
  <c r="AL7" i="6"/>
  <c r="AB7" i="6"/>
  <c r="S7" i="6"/>
  <c r="J7" i="6"/>
  <c r="BD6" i="6"/>
  <c r="AU6" i="6"/>
  <c r="AL6" i="6"/>
  <c r="AB6" i="6"/>
  <c r="S6" i="6"/>
  <c r="J6" i="6"/>
  <c r="BD5" i="6"/>
  <c r="AB5" i="6"/>
  <c r="AB13" i="7" l="1"/>
  <c r="AB21" i="7"/>
  <c r="AB30" i="7"/>
  <c r="AB36" i="7"/>
  <c r="AB44" i="7"/>
  <c r="AB56" i="7"/>
  <c r="AB82" i="7"/>
  <c r="AB83" i="7"/>
  <c r="AB84" i="7"/>
  <c r="AB94" i="7"/>
  <c r="AB95" i="7"/>
  <c r="AB99" i="7"/>
  <c r="AB101" i="7"/>
  <c r="AB102" i="7"/>
  <c r="AB113" i="7"/>
  <c r="AB135" i="7"/>
  <c r="AB146" i="7"/>
  <c r="Q648" i="4"/>
  <c r="N648" i="4"/>
  <c r="M648" i="4"/>
  <c r="L648" i="4"/>
  <c r="K648" i="4"/>
  <c r="H648" i="4"/>
  <c r="G648" i="4"/>
  <c r="F648" i="4"/>
  <c r="E648" i="4"/>
  <c r="D648" i="4"/>
  <c r="C648" i="4"/>
  <c r="B648" i="4"/>
  <c r="S647" i="4"/>
  <c r="R647" i="4"/>
  <c r="J647" i="4"/>
  <c r="I647" i="4"/>
  <c r="S646" i="4"/>
  <c r="J646" i="4"/>
  <c r="S645" i="4"/>
  <c r="R645" i="4"/>
  <c r="J645" i="4"/>
  <c r="I645" i="4"/>
  <c r="S644" i="4"/>
  <c r="J644" i="4"/>
  <c r="S643" i="4"/>
  <c r="R643" i="4"/>
  <c r="J643" i="4"/>
  <c r="I643" i="4"/>
  <c r="S642" i="4"/>
  <c r="R642" i="4"/>
  <c r="J642" i="4"/>
  <c r="I642" i="4"/>
  <c r="S641" i="4"/>
  <c r="J641" i="4"/>
  <c r="S640" i="4"/>
  <c r="J640" i="4"/>
  <c r="S639" i="4"/>
  <c r="J639" i="4"/>
  <c r="S638" i="4"/>
  <c r="J638" i="4"/>
  <c r="S637" i="4"/>
  <c r="J637" i="4"/>
  <c r="S636" i="4"/>
  <c r="J636" i="4"/>
  <c r="S635" i="4"/>
  <c r="J635" i="4"/>
  <c r="S634" i="4"/>
  <c r="R634" i="4"/>
  <c r="J634" i="4"/>
  <c r="I634" i="4"/>
  <c r="S633" i="4"/>
  <c r="R633" i="4"/>
  <c r="J633" i="4"/>
  <c r="I633" i="4"/>
  <c r="S632" i="4"/>
  <c r="R632" i="4"/>
  <c r="J632" i="4"/>
  <c r="I632" i="4"/>
  <c r="S631" i="4"/>
  <c r="R631" i="4"/>
  <c r="J631" i="4"/>
  <c r="I631" i="4"/>
  <c r="S630" i="4"/>
  <c r="R630" i="4"/>
  <c r="J630" i="4"/>
  <c r="I630" i="4"/>
  <c r="S629" i="4"/>
  <c r="R629" i="4"/>
  <c r="J629" i="4"/>
  <c r="I629" i="4"/>
  <c r="S628" i="4"/>
  <c r="J628" i="4"/>
  <c r="S627" i="4"/>
  <c r="J627" i="4"/>
  <c r="S626" i="4"/>
  <c r="R626" i="4"/>
  <c r="J626" i="4"/>
  <c r="I626" i="4"/>
  <c r="S625" i="4"/>
  <c r="R625" i="4"/>
  <c r="J625" i="4"/>
  <c r="I625" i="4"/>
  <c r="S624" i="4"/>
  <c r="J624" i="4"/>
  <c r="S623" i="4"/>
  <c r="R623" i="4"/>
  <c r="J623" i="4"/>
  <c r="I623" i="4"/>
  <c r="S622" i="4"/>
  <c r="J622" i="4"/>
  <c r="S621" i="4"/>
  <c r="R621" i="4"/>
  <c r="J621" i="4"/>
  <c r="I621" i="4"/>
  <c r="S620" i="4"/>
  <c r="J620" i="4"/>
  <c r="S619" i="4"/>
  <c r="R619" i="4"/>
  <c r="J619" i="4"/>
  <c r="I619" i="4"/>
  <c r="S618" i="4"/>
  <c r="R618" i="4"/>
  <c r="J618" i="4"/>
  <c r="I618" i="4"/>
  <c r="S617" i="4"/>
  <c r="R617" i="4"/>
  <c r="J617" i="4"/>
  <c r="I617" i="4"/>
  <c r="S616" i="4"/>
  <c r="R616" i="4"/>
  <c r="J616" i="4"/>
  <c r="I616" i="4"/>
  <c r="O615" i="4"/>
  <c r="O648" i="4" s="1"/>
  <c r="J615" i="4"/>
  <c r="S614" i="4"/>
  <c r="J614" i="4"/>
  <c r="S613" i="4"/>
  <c r="J613" i="4"/>
  <c r="S612" i="4"/>
  <c r="R612" i="4"/>
  <c r="J612" i="4"/>
  <c r="I612" i="4"/>
  <c r="S611" i="4"/>
  <c r="R611" i="4"/>
  <c r="J611" i="4"/>
  <c r="I611" i="4"/>
  <c r="S610" i="4"/>
  <c r="J610" i="4"/>
  <c r="S609" i="4"/>
  <c r="R609" i="4"/>
  <c r="J609" i="4"/>
  <c r="I609" i="4"/>
  <c r="S608" i="4"/>
  <c r="R608" i="4"/>
  <c r="J608" i="4"/>
  <c r="I608" i="4"/>
  <c r="S607" i="4"/>
  <c r="J607" i="4"/>
  <c r="S606" i="4"/>
  <c r="R606" i="4"/>
  <c r="J606" i="4"/>
  <c r="I606" i="4"/>
  <c r="S605" i="4"/>
  <c r="R605" i="4"/>
  <c r="J605" i="4"/>
  <c r="I605" i="4"/>
  <c r="S604" i="4"/>
  <c r="R604" i="4"/>
  <c r="J604" i="4"/>
  <c r="I604" i="4"/>
  <c r="S603" i="4"/>
  <c r="J603" i="4"/>
  <c r="S602" i="4"/>
  <c r="R602" i="4"/>
  <c r="J602" i="4"/>
  <c r="I602" i="4"/>
  <c r="S601" i="4"/>
  <c r="R601" i="4"/>
  <c r="J601" i="4"/>
  <c r="I601" i="4"/>
  <c r="S600" i="4"/>
  <c r="R600" i="4"/>
  <c r="J600" i="4"/>
  <c r="I600" i="4"/>
  <c r="S599" i="4"/>
  <c r="R599" i="4"/>
  <c r="J599" i="4"/>
  <c r="I599" i="4"/>
  <c r="S598" i="4"/>
  <c r="R598" i="4"/>
  <c r="J598" i="4"/>
  <c r="I598" i="4"/>
  <c r="S597" i="4"/>
  <c r="R597" i="4"/>
  <c r="J597" i="4"/>
  <c r="I597" i="4"/>
  <c r="S596" i="4"/>
  <c r="J596" i="4"/>
  <c r="S595" i="4"/>
  <c r="R595" i="4"/>
  <c r="J595" i="4"/>
  <c r="I595" i="4"/>
  <c r="S594" i="4"/>
  <c r="J594" i="4"/>
  <c r="S593" i="4"/>
  <c r="J593" i="4"/>
  <c r="S592" i="4"/>
  <c r="R592" i="4"/>
  <c r="J592" i="4"/>
  <c r="I592" i="4"/>
  <c r="S591" i="4"/>
  <c r="J591" i="4"/>
  <c r="S590" i="4"/>
  <c r="R590" i="4"/>
  <c r="J590" i="4"/>
  <c r="I590" i="4"/>
  <c r="S589" i="4"/>
  <c r="R589" i="4"/>
  <c r="J589" i="4"/>
  <c r="I589" i="4"/>
  <c r="S588" i="4"/>
  <c r="R588" i="4"/>
  <c r="J588" i="4"/>
  <c r="I588" i="4"/>
  <c r="S587" i="4"/>
  <c r="R587" i="4"/>
  <c r="J587" i="4"/>
  <c r="I587" i="4"/>
  <c r="S586" i="4"/>
  <c r="R586" i="4"/>
  <c r="J586" i="4"/>
  <c r="I586" i="4"/>
  <c r="S585" i="4"/>
  <c r="J585" i="4"/>
  <c r="S584" i="4"/>
  <c r="J584" i="4"/>
  <c r="S583" i="4"/>
  <c r="R583" i="4"/>
  <c r="J583" i="4"/>
  <c r="I583" i="4"/>
  <c r="S582" i="4"/>
  <c r="R582" i="4"/>
  <c r="J582" i="4"/>
  <c r="I582" i="4"/>
  <c r="S581" i="4"/>
  <c r="R581" i="4"/>
  <c r="J581" i="4"/>
  <c r="I581" i="4"/>
  <c r="S580" i="4"/>
  <c r="J580" i="4"/>
  <c r="S579" i="4"/>
  <c r="R579" i="4"/>
  <c r="J579" i="4"/>
  <c r="I579" i="4"/>
  <c r="S578" i="4"/>
  <c r="R578" i="4"/>
  <c r="J578" i="4"/>
  <c r="I578" i="4"/>
  <c r="S577" i="4"/>
  <c r="R577" i="4"/>
  <c r="J577" i="4"/>
  <c r="I577" i="4"/>
  <c r="S576" i="4"/>
  <c r="R576" i="4"/>
  <c r="J576" i="4"/>
  <c r="I576" i="4"/>
  <c r="S575" i="4"/>
  <c r="R575" i="4"/>
  <c r="J575" i="4"/>
  <c r="I575" i="4"/>
  <c r="S574" i="4"/>
  <c r="J574" i="4"/>
  <c r="S573" i="4"/>
  <c r="R573" i="4"/>
  <c r="J573" i="4"/>
  <c r="I573" i="4"/>
  <c r="S572" i="4"/>
  <c r="J572" i="4"/>
  <c r="S571" i="4"/>
  <c r="J571" i="4"/>
  <c r="S570" i="4"/>
  <c r="R570" i="4"/>
  <c r="J570" i="4"/>
  <c r="I570" i="4"/>
  <c r="S569" i="4"/>
  <c r="R569" i="4"/>
  <c r="J569" i="4"/>
  <c r="I569" i="4"/>
  <c r="S568" i="4"/>
  <c r="J568" i="4"/>
  <c r="S567" i="4"/>
  <c r="J567" i="4"/>
  <c r="S566" i="4"/>
  <c r="J566" i="4"/>
  <c r="S565" i="4"/>
  <c r="J565" i="4"/>
  <c r="S564" i="4"/>
  <c r="R564" i="4"/>
  <c r="J564" i="4"/>
  <c r="I564" i="4"/>
  <c r="S563" i="4"/>
  <c r="R563" i="4"/>
  <c r="J563" i="4"/>
  <c r="I563" i="4"/>
  <c r="S562" i="4"/>
  <c r="R562" i="4"/>
  <c r="J562" i="4"/>
  <c r="I562" i="4"/>
  <c r="S561" i="4"/>
  <c r="R561" i="4"/>
  <c r="J561" i="4"/>
  <c r="I561" i="4"/>
  <c r="S560" i="4"/>
  <c r="J560" i="4"/>
  <c r="S559" i="4"/>
  <c r="J559" i="4"/>
  <c r="S558" i="4"/>
  <c r="R558" i="4"/>
  <c r="J558" i="4"/>
  <c r="I558" i="4"/>
  <c r="S557" i="4"/>
  <c r="R557" i="4"/>
  <c r="J557" i="4"/>
  <c r="I557" i="4"/>
  <c r="S556" i="4"/>
  <c r="R556" i="4"/>
  <c r="J556" i="4"/>
  <c r="I556" i="4"/>
  <c r="S555" i="4"/>
  <c r="R555" i="4"/>
  <c r="J555" i="4"/>
  <c r="I555" i="4"/>
  <c r="S554" i="4"/>
  <c r="R554" i="4"/>
  <c r="J554" i="4"/>
  <c r="I554" i="4"/>
  <c r="S553" i="4"/>
  <c r="J553" i="4"/>
  <c r="S552" i="4"/>
  <c r="R552" i="4"/>
  <c r="J552" i="4"/>
  <c r="I552" i="4"/>
  <c r="S551" i="4"/>
  <c r="J551" i="4"/>
  <c r="S550" i="4"/>
  <c r="R550" i="4"/>
  <c r="J550" i="4"/>
  <c r="I550" i="4"/>
  <c r="S549" i="4"/>
  <c r="R549" i="4"/>
  <c r="J549" i="4"/>
  <c r="I549" i="4"/>
  <c r="S548" i="4"/>
  <c r="R548" i="4"/>
  <c r="J548" i="4"/>
  <c r="I548" i="4"/>
  <c r="S547" i="4"/>
  <c r="R547" i="4"/>
  <c r="J547" i="4"/>
  <c r="I547" i="4"/>
  <c r="S546" i="4"/>
  <c r="J546" i="4"/>
  <c r="S545" i="4"/>
  <c r="R545" i="4"/>
  <c r="J545" i="4"/>
  <c r="I545" i="4"/>
  <c r="S544" i="4"/>
  <c r="R544" i="4"/>
  <c r="J544" i="4"/>
  <c r="I544" i="4"/>
  <c r="S543" i="4"/>
  <c r="R543" i="4"/>
  <c r="J543" i="4"/>
  <c r="I543" i="4"/>
  <c r="S542" i="4"/>
  <c r="R542" i="4"/>
  <c r="J542" i="4"/>
  <c r="I542" i="4"/>
  <c r="S541" i="4"/>
  <c r="J541" i="4"/>
  <c r="S540" i="4"/>
  <c r="J540" i="4"/>
  <c r="S539" i="4"/>
  <c r="R539" i="4"/>
  <c r="J539" i="4"/>
  <c r="I539" i="4"/>
  <c r="S538" i="4"/>
  <c r="R538" i="4"/>
  <c r="J538" i="4"/>
  <c r="I538" i="4"/>
  <c r="S537" i="4"/>
  <c r="R537" i="4"/>
  <c r="J537" i="4"/>
  <c r="I537" i="4"/>
  <c r="S536" i="4"/>
  <c r="R536" i="4"/>
  <c r="J536" i="4"/>
  <c r="I536" i="4"/>
  <c r="S535" i="4"/>
  <c r="R535" i="4"/>
  <c r="J535" i="4"/>
  <c r="I535" i="4"/>
  <c r="S534" i="4"/>
  <c r="R534" i="4"/>
  <c r="J534" i="4"/>
  <c r="I534" i="4"/>
  <c r="S533" i="4"/>
  <c r="R533" i="4"/>
  <c r="J533" i="4"/>
  <c r="I533" i="4"/>
  <c r="S532" i="4"/>
  <c r="R532" i="4"/>
  <c r="J532" i="4"/>
  <c r="I532" i="4"/>
  <c r="S531" i="4"/>
  <c r="J531" i="4"/>
  <c r="S530" i="4"/>
  <c r="J530" i="4"/>
  <c r="S529" i="4"/>
  <c r="R529" i="4"/>
  <c r="J529" i="4"/>
  <c r="I529" i="4"/>
  <c r="S528" i="4"/>
  <c r="R528" i="4"/>
  <c r="J528" i="4"/>
  <c r="I528" i="4"/>
  <c r="S527" i="4"/>
  <c r="R527" i="4"/>
  <c r="J527" i="4"/>
  <c r="I527" i="4"/>
  <c r="S526" i="4"/>
  <c r="R526" i="4"/>
  <c r="J526" i="4"/>
  <c r="I526" i="4"/>
  <c r="S525" i="4"/>
  <c r="R525" i="4"/>
  <c r="J525" i="4"/>
  <c r="I525" i="4"/>
  <c r="S524" i="4"/>
  <c r="R524" i="4"/>
  <c r="J524" i="4"/>
  <c r="I524" i="4"/>
  <c r="S523" i="4"/>
  <c r="R523" i="4"/>
  <c r="J523" i="4"/>
  <c r="I523" i="4"/>
  <c r="S522" i="4"/>
  <c r="J522" i="4"/>
  <c r="S521" i="4"/>
  <c r="R521" i="4"/>
  <c r="J521" i="4"/>
  <c r="I521" i="4"/>
  <c r="S520" i="4"/>
  <c r="R520" i="4"/>
  <c r="J520" i="4"/>
  <c r="I520" i="4"/>
  <c r="S519" i="4"/>
  <c r="J519" i="4"/>
  <c r="S518" i="4"/>
  <c r="R518" i="4"/>
  <c r="J518" i="4"/>
  <c r="I518" i="4"/>
  <c r="S517" i="4"/>
  <c r="R517" i="4"/>
  <c r="J517" i="4"/>
  <c r="I517" i="4"/>
  <c r="S516" i="4"/>
  <c r="R516" i="4"/>
  <c r="J516" i="4"/>
  <c r="I516" i="4"/>
  <c r="S515" i="4"/>
  <c r="R515" i="4"/>
  <c r="J515" i="4"/>
  <c r="I515" i="4"/>
  <c r="S514" i="4"/>
  <c r="R514" i="4"/>
  <c r="J514" i="4"/>
  <c r="I514" i="4"/>
  <c r="S513" i="4"/>
  <c r="R513" i="4"/>
  <c r="J513" i="4"/>
  <c r="I513" i="4"/>
  <c r="S512" i="4"/>
  <c r="R512" i="4"/>
  <c r="J512" i="4"/>
  <c r="I512" i="4"/>
  <c r="S511" i="4"/>
  <c r="R511" i="4"/>
  <c r="J511" i="4"/>
  <c r="I511" i="4"/>
  <c r="S510" i="4"/>
  <c r="R510" i="4"/>
  <c r="J510" i="4"/>
  <c r="I510" i="4"/>
  <c r="S509" i="4"/>
  <c r="J509" i="4"/>
  <c r="S508" i="4"/>
  <c r="R508" i="4"/>
  <c r="J508" i="4"/>
  <c r="I508" i="4"/>
  <c r="S507" i="4"/>
  <c r="R507" i="4"/>
  <c r="J507" i="4"/>
  <c r="I507" i="4"/>
  <c r="S506" i="4"/>
  <c r="R506" i="4"/>
  <c r="J506" i="4"/>
  <c r="I506" i="4"/>
  <c r="S505" i="4"/>
  <c r="J505" i="4"/>
  <c r="S504" i="4"/>
  <c r="R504" i="4"/>
  <c r="J504" i="4"/>
  <c r="I504" i="4"/>
  <c r="S503" i="4"/>
  <c r="R503" i="4"/>
  <c r="J503" i="4"/>
  <c r="I503" i="4"/>
  <c r="S502" i="4"/>
  <c r="J502" i="4"/>
  <c r="S501" i="4"/>
  <c r="J501" i="4"/>
  <c r="S500" i="4"/>
  <c r="R500" i="4"/>
  <c r="J500" i="4"/>
  <c r="I500" i="4"/>
  <c r="S499" i="4"/>
  <c r="R499" i="4"/>
  <c r="J499" i="4"/>
  <c r="I499" i="4"/>
  <c r="S498" i="4"/>
  <c r="R498" i="4"/>
  <c r="J498" i="4"/>
  <c r="I498" i="4"/>
  <c r="S497" i="4"/>
  <c r="J497" i="4"/>
  <c r="S496" i="4"/>
  <c r="R496" i="4"/>
  <c r="J496" i="4"/>
  <c r="I496" i="4"/>
  <c r="S495" i="4"/>
  <c r="R495" i="4"/>
  <c r="J495" i="4"/>
  <c r="I495" i="4"/>
  <c r="S494" i="4"/>
  <c r="R494" i="4"/>
  <c r="J494" i="4"/>
  <c r="I494" i="4"/>
  <c r="S493" i="4"/>
  <c r="J493" i="4"/>
  <c r="S492" i="4"/>
  <c r="R492" i="4"/>
  <c r="J492" i="4"/>
  <c r="I492" i="4"/>
  <c r="R648" i="4" l="1"/>
  <c r="I648" i="4"/>
  <c r="P615" i="4"/>
  <c r="S615" i="4" s="1"/>
  <c r="S648" i="4" s="1"/>
  <c r="J648" i="4"/>
  <c r="P648" i="4" l="1"/>
  <c r="J453" i="4"/>
  <c r="S453" i="4"/>
  <c r="J291" i="4"/>
  <c r="S291" i="4"/>
  <c r="S331" i="4"/>
  <c r="S332" i="4"/>
  <c r="S333" i="4"/>
  <c r="S334" i="4"/>
  <c r="S335" i="4"/>
  <c r="S336" i="4"/>
  <c r="S337" i="4"/>
  <c r="S338" i="4"/>
  <c r="S339" i="4"/>
  <c r="S340" i="4"/>
  <c r="S341" i="4"/>
  <c r="S342" i="4"/>
  <c r="S343" i="4"/>
  <c r="S344" i="4"/>
  <c r="S345" i="4"/>
  <c r="S346" i="4"/>
  <c r="S347" i="4"/>
  <c r="S348" i="4"/>
  <c r="S349" i="4"/>
  <c r="S350" i="4"/>
  <c r="S351" i="4"/>
  <c r="S352" i="4"/>
  <c r="S353" i="4"/>
  <c r="S354" i="4"/>
  <c r="S355" i="4"/>
  <c r="S356" i="4"/>
  <c r="S357" i="4"/>
  <c r="S358" i="4"/>
  <c r="S359" i="4"/>
  <c r="S360" i="4"/>
  <c r="S361" i="4"/>
  <c r="S362" i="4"/>
  <c r="S363" i="4"/>
  <c r="S364" i="4"/>
  <c r="S365" i="4"/>
  <c r="S366" i="4"/>
  <c r="S367" i="4"/>
  <c r="S368" i="4"/>
  <c r="S369" i="4"/>
  <c r="S370" i="4"/>
  <c r="S371" i="4"/>
  <c r="S372" i="4"/>
  <c r="S373" i="4"/>
  <c r="S374" i="4"/>
  <c r="S375" i="4"/>
  <c r="S376" i="4"/>
  <c r="S377" i="4"/>
  <c r="S378" i="4"/>
  <c r="S379" i="4"/>
  <c r="S380" i="4"/>
  <c r="S381" i="4"/>
  <c r="S382" i="4"/>
  <c r="S383" i="4"/>
  <c r="S384" i="4"/>
  <c r="S385" i="4"/>
  <c r="S386" i="4"/>
  <c r="S387" i="4"/>
  <c r="S388" i="4"/>
  <c r="S389" i="4"/>
  <c r="S390" i="4"/>
  <c r="S391" i="4"/>
  <c r="S392" i="4"/>
  <c r="S393" i="4"/>
  <c r="S394" i="4"/>
  <c r="S395" i="4"/>
  <c r="S396" i="4"/>
  <c r="S397" i="4"/>
  <c r="S398" i="4"/>
  <c r="S399" i="4"/>
  <c r="S400" i="4"/>
  <c r="S401" i="4"/>
  <c r="S402" i="4"/>
  <c r="S403" i="4"/>
  <c r="S404" i="4"/>
  <c r="S405" i="4"/>
  <c r="S406" i="4"/>
  <c r="S407" i="4"/>
  <c r="S408" i="4"/>
  <c r="S409" i="4"/>
  <c r="S410" i="4"/>
  <c r="S411" i="4"/>
  <c r="S412" i="4"/>
  <c r="S413" i="4"/>
  <c r="S414" i="4"/>
  <c r="S415" i="4"/>
  <c r="S416" i="4"/>
  <c r="S417" i="4"/>
  <c r="S418" i="4"/>
  <c r="S419" i="4"/>
  <c r="S420" i="4"/>
  <c r="S421" i="4"/>
  <c r="S422" i="4"/>
  <c r="S423" i="4"/>
  <c r="S424" i="4"/>
  <c r="S425" i="4"/>
  <c r="S426" i="4"/>
  <c r="S427" i="4"/>
  <c r="S428" i="4"/>
  <c r="S429" i="4"/>
  <c r="S430" i="4"/>
  <c r="S431" i="4"/>
  <c r="S432" i="4"/>
  <c r="S433" i="4"/>
  <c r="S434" i="4"/>
  <c r="S435" i="4"/>
  <c r="S436" i="4"/>
  <c r="S437" i="4"/>
  <c r="S438" i="4"/>
  <c r="S439" i="4"/>
  <c r="S440" i="4"/>
  <c r="S441" i="4"/>
  <c r="S442" i="4"/>
  <c r="S443" i="4"/>
  <c r="S444" i="4"/>
  <c r="S445" i="4"/>
  <c r="S446" i="4"/>
  <c r="S447" i="4"/>
  <c r="S448" i="4"/>
  <c r="S449" i="4"/>
  <c r="S450" i="4"/>
  <c r="S451" i="4"/>
  <c r="S452" i="4"/>
  <c r="S454" i="4"/>
  <c r="S455" i="4"/>
  <c r="S456" i="4"/>
  <c r="S457" i="4"/>
  <c r="S458" i="4"/>
  <c r="S459" i="4"/>
  <c r="S460" i="4"/>
  <c r="S461" i="4"/>
  <c r="S462" i="4"/>
  <c r="S463" i="4"/>
  <c r="S464" i="4"/>
  <c r="S465" i="4"/>
  <c r="S466" i="4"/>
  <c r="S467" i="4"/>
  <c r="S468" i="4"/>
  <c r="S469" i="4"/>
  <c r="S470" i="4"/>
  <c r="S471" i="4"/>
  <c r="S472" i="4"/>
  <c r="S473" i="4"/>
  <c r="S474" i="4"/>
  <c r="S475" i="4"/>
  <c r="S476" i="4"/>
  <c r="S477" i="4"/>
  <c r="S478" i="4"/>
  <c r="S479" i="4"/>
  <c r="S480" i="4"/>
  <c r="S481" i="4"/>
  <c r="S482" i="4"/>
  <c r="S483" i="4"/>
  <c r="S484" i="4"/>
  <c r="S485" i="4"/>
  <c r="S330" i="4"/>
  <c r="Q486" i="4"/>
  <c r="P486" i="4"/>
  <c r="O486" i="4"/>
  <c r="N486" i="4"/>
  <c r="M486" i="4"/>
  <c r="L486" i="4"/>
  <c r="K486"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330" i="4"/>
  <c r="H486" i="4"/>
  <c r="G486" i="4"/>
  <c r="F486" i="4"/>
  <c r="E486" i="4"/>
  <c r="D486" i="4"/>
  <c r="C486" i="4"/>
  <c r="B486" i="4"/>
  <c r="S169" i="4"/>
  <c r="S170" i="4"/>
  <c r="S171" i="4"/>
  <c r="S172" i="4"/>
  <c r="S173" i="4"/>
  <c r="S174" i="4"/>
  <c r="S175" i="4"/>
  <c r="S176" i="4"/>
  <c r="S177" i="4"/>
  <c r="S178" i="4"/>
  <c r="S179" i="4"/>
  <c r="S180" i="4"/>
  <c r="S181" i="4"/>
  <c r="S182" i="4"/>
  <c r="S183" i="4"/>
  <c r="S184" i="4"/>
  <c r="S185" i="4"/>
  <c r="S186" i="4"/>
  <c r="S187" i="4"/>
  <c r="S188" i="4"/>
  <c r="S189" i="4"/>
  <c r="S190" i="4"/>
  <c r="S191" i="4"/>
  <c r="S192" i="4"/>
  <c r="S193" i="4"/>
  <c r="S194" i="4"/>
  <c r="S195" i="4"/>
  <c r="S196" i="4"/>
  <c r="S197" i="4"/>
  <c r="S198" i="4"/>
  <c r="S199" i="4"/>
  <c r="S200" i="4"/>
  <c r="S201" i="4"/>
  <c r="S202" i="4"/>
  <c r="S203" i="4"/>
  <c r="S204" i="4"/>
  <c r="S205" i="4"/>
  <c r="S206" i="4"/>
  <c r="S207" i="4"/>
  <c r="S208" i="4"/>
  <c r="S209" i="4"/>
  <c r="S210" i="4"/>
  <c r="S211" i="4"/>
  <c r="S212" i="4"/>
  <c r="S213" i="4"/>
  <c r="S214" i="4"/>
  <c r="S215" i="4"/>
  <c r="S216" i="4"/>
  <c r="S217" i="4"/>
  <c r="S218" i="4"/>
  <c r="S219" i="4"/>
  <c r="S220" i="4"/>
  <c r="S221" i="4"/>
  <c r="S222" i="4"/>
  <c r="S223" i="4"/>
  <c r="S224" i="4"/>
  <c r="S225" i="4"/>
  <c r="S226" i="4"/>
  <c r="S227" i="4"/>
  <c r="S228" i="4"/>
  <c r="S229" i="4"/>
  <c r="S230" i="4"/>
  <c r="S231" i="4"/>
  <c r="S232" i="4"/>
  <c r="S233" i="4"/>
  <c r="S234" i="4"/>
  <c r="S235" i="4"/>
  <c r="S236" i="4"/>
  <c r="S237" i="4"/>
  <c r="S238" i="4"/>
  <c r="S239" i="4"/>
  <c r="S240" i="4"/>
  <c r="S241" i="4"/>
  <c r="S242" i="4"/>
  <c r="S243" i="4"/>
  <c r="S244" i="4"/>
  <c r="S245" i="4"/>
  <c r="S246" i="4"/>
  <c r="S247" i="4"/>
  <c r="S248" i="4"/>
  <c r="S249" i="4"/>
  <c r="S250" i="4"/>
  <c r="S251" i="4"/>
  <c r="S252" i="4"/>
  <c r="S253" i="4"/>
  <c r="S254" i="4"/>
  <c r="S255" i="4"/>
  <c r="S256" i="4"/>
  <c r="S257" i="4"/>
  <c r="S258" i="4"/>
  <c r="S259" i="4"/>
  <c r="S260" i="4"/>
  <c r="S261" i="4"/>
  <c r="S262" i="4"/>
  <c r="S263" i="4"/>
  <c r="S264" i="4"/>
  <c r="S265" i="4"/>
  <c r="S266" i="4"/>
  <c r="S267" i="4"/>
  <c r="S268" i="4"/>
  <c r="S269" i="4"/>
  <c r="S270" i="4"/>
  <c r="S271" i="4"/>
  <c r="S272" i="4"/>
  <c r="S273" i="4"/>
  <c r="S274" i="4"/>
  <c r="S275" i="4"/>
  <c r="S276" i="4"/>
  <c r="S277" i="4"/>
  <c r="S278" i="4"/>
  <c r="S279" i="4"/>
  <c r="S280" i="4"/>
  <c r="S281" i="4"/>
  <c r="S282" i="4"/>
  <c r="S283" i="4"/>
  <c r="S284" i="4"/>
  <c r="S285" i="4"/>
  <c r="S286" i="4"/>
  <c r="S287" i="4"/>
  <c r="S288" i="4"/>
  <c r="S289" i="4"/>
  <c r="S290" i="4"/>
  <c r="S292" i="4"/>
  <c r="S293" i="4"/>
  <c r="S294" i="4"/>
  <c r="S295" i="4"/>
  <c r="S296" i="4"/>
  <c r="S297" i="4"/>
  <c r="S298" i="4"/>
  <c r="S299" i="4"/>
  <c r="S300" i="4"/>
  <c r="S301" i="4"/>
  <c r="S302" i="4"/>
  <c r="S303" i="4"/>
  <c r="S304" i="4"/>
  <c r="S305" i="4"/>
  <c r="S306" i="4"/>
  <c r="S307" i="4"/>
  <c r="S308" i="4"/>
  <c r="S309" i="4"/>
  <c r="S310" i="4"/>
  <c r="S311" i="4"/>
  <c r="S312" i="4"/>
  <c r="S313" i="4"/>
  <c r="S314" i="4"/>
  <c r="S315" i="4"/>
  <c r="S316" i="4"/>
  <c r="S317" i="4"/>
  <c r="S318" i="4"/>
  <c r="S319" i="4"/>
  <c r="S320" i="4"/>
  <c r="S321" i="4"/>
  <c r="S322" i="4"/>
  <c r="S323" i="4"/>
  <c r="S168" i="4"/>
  <c r="Q324" i="4"/>
  <c r="P324" i="4"/>
  <c r="O324" i="4"/>
  <c r="N324" i="4"/>
  <c r="M324" i="4"/>
  <c r="L324" i="4"/>
  <c r="K324"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168" i="4"/>
  <c r="H324" i="4"/>
  <c r="G324" i="4"/>
  <c r="F324" i="4"/>
  <c r="E324" i="4"/>
  <c r="D324" i="4"/>
  <c r="C324" i="4"/>
  <c r="B324" i="4"/>
  <c r="S162" i="4"/>
  <c r="J161" i="4"/>
  <c r="J159" i="4"/>
  <c r="J157" i="4"/>
  <c r="J156" i="4"/>
  <c r="J148" i="4"/>
  <c r="J147" i="4"/>
  <c r="J146" i="4"/>
  <c r="J145" i="4"/>
  <c r="J144" i="4"/>
  <c r="J143" i="4"/>
  <c r="J141" i="4"/>
  <c r="J140" i="4"/>
  <c r="J139" i="4"/>
  <c r="J137" i="4"/>
  <c r="J135" i="4"/>
  <c r="J133" i="4"/>
  <c r="J132" i="4"/>
  <c r="J131" i="4"/>
  <c r="J130" i="4"/>
  <c r="J129" i="4"/>
  <c r="J126" i="4"/>
  <c r="J125" i="4"/>
  <c r="J123" i="4"/>
  <c r="J122" i="4"/>
  <c r="J120" i="4"/>
  <c r="J119" i="4"/>
  <c r="J118" i="4"/>
  <c r="J116" i="4"/>
  <c r="J115" i="4"/>
  <c r="J114" i="4"/>
  <c r="J113" i="4"/>
  <c r="J112" i="4"/>
  <c r="J111" i="4"/>
  <c r="J109" i="4"/>
  <c r="J107" i="4"/>
  <c r="J106" i="4"/>
  <c r="J104" i="4"/>
  <c r="J103" i="4"/>
  <c r="J102" i="4"/>
  <c r="J101" i="4"/>
  <c r="J100" i="4"/>
  <c r="J97" i="4"/>
  <c r="J96" i="4"/>
  <c r="J95" i="4"/>
  <c r="J93" i="4"/>
  <c r="J92" i="4"/>
  <c r="J91" i="4"/>
  <c r="J90" i="4"/>
  <c r="J89" i="4"/>
  <c r="J87" i="4"/>
  <c r="J84" i="4"/>
  <c r="J83" i="4"/>
  <c r="J78" i="4"/>
  <c r="J77" i="4"/>
  <c r="J76" i="4"/>
  <c r="J75" i="4"/>
  <c r="J72" i="4"/>
  <c r="J71" i="4"/>
  <c r="J70" i="4"/>
  <c r="J69" i="4"/>
  <c r="J68" i="4"/>
  <c r="J66" i="4"/>
  <c r="J64" i="4"/>
  <c r="J63" i="4"/>
  <c r="J62" i="4"/>
  <c r="J61" i="4"/>
  <c r="J59" i="4"/>
  <c r="J58" i="4"/>
  <c r="J57" i="4"/>
  <c r="J56" i="4"/>
  <c r="J53" i="4"/>
  <c r="J52" i="4"/>
  <c r="J51" i="4"/>
  <c r="J50" i="4"/>
  <c r="J49" i="4"/>
  <c r="J48" i="4"/>
  <c r="J47" i="4"/>
  <c r="J46" i="4"/>
  <c r="J43" i="4"/>
  <c r="J42" i="4"/>
  <c r="J41" i="4"/>
  <c r="J40" i="4"/>
  <c r="J39" i="4"/>
  <c r="J38" i="4"/>
  <c r="J37" i="4"/>
  <c r="J36" i="4"/>
  <c r="J35" i="4"/>
  <c r="J34" i="4"/>
  <c r="J32" i="4"/>
  <c r="J31" i="4"/>
  <c r="J30" i="4"/>
  <c r="J29" i="4"/>
  <c r="J28" i="4"/>
  <c r="J27" i="4"/>
  <c r="J26" i="4"/>
  <c r="J25" i="4"/>
  <c r="J24" i="4"/>
  <c r="J22" i="4"/>
  <c r="J21" i="4"/>
  <c r="J20" i="4"/>
  <c r="J18" i="4"/>
  <c r="J17" i="4"/>
  <c r="J15" i="4"/>
  <c r="J14" i="4"/>
  <c r="J13" i="4"/>
  <c r="J12" i="4"/>
  <c r="J10" i="4"/>
  <c r="J9" i="4"/>
  <c r="J8" i="4"/>
  <c r="J7" i="4"/>
  <c r="J6" i="4"/>
  <c r="S486" i="4" l="1"/>
  <c r="J486" i="4"/>
  <c r="S324" i="4"/>
  <c r="J324" i="4"/>
  <c r="J162" i="4"/>
  <c r="S146" i="7" l="1"/>
  <c r="J146" i="7"/>
  <c r="S135" i="7"/>
  <c r="J135" i="7"/>
  <c r="S102" i="7"/>
  <c r="J102" i="7"/>
  <c r="S101" i="7"/>
  <c r="J101" i="7"/>
  <c r="S99" i="7"/>
  <c r="J99" i="7"/>
  <c r="J95" i="7"/>
  <c r="J94" i="7"/>
  <c r="S84" i="7"/>
  <c r="J84" i="7"/>
  <c r="S83" i="7"/>
  <c r="J83" i="7"/>
  <c r="S82" i="7"/>
  <c r="J82" i="7"/>
  <c r="S56" i="7"/>
  <c r="J56" i="7"/>
  <c r="S36" i="7"/>
  <c r="J36" i="7"/>
  <c r="K162" i="4"/>
  <c r="M162" i="4"/>
  <c r="H162" i="4"/>
  <c r="G162" i="4"/>
  <c r="F162" i="4"/>
  <c r="E162" i="4"/>
  <c r="D162" i="4"/>
  <c r="C162" i="4"/>
  <c r="B162" i="4"/>
  <c r="Q162" i="4"/>
  <c r="P162" i="4"/>
  <c r="O162" i="4"/>
  <c r="N162" i="4"/>
  <c r="L162" i="4"/>
  <c r="K149" i="10" l="1"/>
  <c r="K80" i="10"/>
  <c r="S30" i="7"/>
  <c r="J30" i="7"/>
  <c r="K319" i="10" l="1"/>
  <c r="K298" i="10"/>
  <c r="K251" i="10"/>
  <c r="K246" i="10"/>
  <c r="K219" i="10"/>
  <c r="K190" i="10"/>
  <c r="K189" i="10"/>
  <c r="K144" i="10"/>
  <c r="I147" i="10"/>
  <c r="K147" i="10" s="1"/>
  <c r="K95" i="10"/>
  <c r="K93" i="10"/>
  <c r="K75" i="10"/>
  <c r="K65" i="10"/>
  <c r="K8" i="10"/>
  <c r="K140" i="9"/>
  <c r="K131" i="9"/>
  <c r="K112" i="9"/>
  <c r="K107" i="9"/>
  <c r="K104" i="9"/>
  <c r="K92" i="9"/>
  <c r="K93" i="9"/>
  <c r="K42" i="9"/>
  <c r="K31" i="9"/>
  <c r="K14" i="9"/>
  <c r="K15" i="9"/>
  <c r="R159" i="4"/>
  <c r="R15" i="4"/>
  <c r="I15" i="4"/>
  <c r="R141" i="4"/>
  <c r="I141" i="4"/>
  <c r="R107" i="4"/>
  <c r="I107" i="4"/>
  <c r="R50" i="4" l="1"/>
  <c r="I50" i="4"/>
  <c r="R49" i="4"/>
  <c r="I49" i="4"/>
  <c r="R14" i="4" l="1"/>
  <c r="R104" i="4"/>
  <c r="I104" i="4"/>
  <c r="R93" i="4"/>
  <c r="I93" i="4"/>
  <c r="R92" i="4"/>
  <c r="I92" i="4"/>
  <c r="R140" i="4" l="1"/>
  <c r="I140" i="4"/>
  <c r="R17" i="4"/>
  <c r="I17" i="4"/>
  <c r="R42" i="4"/>
  <c r="I42" i="4"/>
  <c r="R161" i="4"/>
  <c r="I161" i="4"/>
  <c r="R112" i="4"/>
  <c r="I112" i="4"/>
  <c r="R31" i="4"/>
  <c r="I31" i="4"/>
  <c r="I24" i="4"/>
  <c r="K222" i="10"/>
  <c r="K179" i="10"/>
  <c r="K171" i="10"/>
  <c r="K152" i="10"/>
  <c r="K112" i="10"/>
  <c r="B90" i="10"/>
  <c r="K90" i="10" s="1"/>
  <c r="K275" i="10"/>
  <c r="K69" i="10"/>
  <c r="K61" i="10"/>
  <c r="K51" i="10"/>
  <c r="K25" i="10"/>
  <c r="K231" i="10"/>
  <c r="K328" i="10"/>
  <c r="K317" i="10"/>
  <c r="K315" i="10"/>
  <c r="K307" i="10"/>
  <c r="K282" i="10"/>
  <c r="K280" i="10"/>
  <c r="K270" i="10"/>
  <c r="K255" i="10"/>
  <c r="I239" i="10"/>
  <c r="K239" i="10" s="1"/>
  <c r="K225" i="10"/>
  <c r="K204" i="10"/>
  <c r="K199" i="10"/>
  <c r="K184" i="10"/>
  <c r="K164" i="10"/>
  <c r="K132" i="10"/>
  <c r="K126" i="10"/>
  <c r="I123" i="10"/>
  <c r="K123" i="10" s="1"/>
  <c r="K120" i="10"/>
  <c r="K114" i="10"/>
  <c r="I108" i="10"/>
  <c r="K108" i="10" s="1"/>
  <c r="I88" i="10"/>
  <c r="K82" i="10"/>
  <c r="K32" i="10"/>
  <c r="I21" i="10"/>
  <c r="K21" i="10" s="1"/>
  <c r="I18" i="10"/>
  <c r="K18" i="10" s="1"/>
  <c r="I14" i="10"/>
  <c r="K14" i="10" s="1"/>
  <c r="K24" i="10"/>
  <c r="K29" i="10"/>
  <c r="K31" i="10"/>
  <c r="K64" i="10"/>
  <c r="K78" i="10"/>
  <c r="K87" i="10"/>
  <c r="K99" i="10"/>
  <c r="K106" i="10"/>
  <c r="K107" i="10"/>
  <c r="K180" i="10"/>
  <c r="K183" i="10"/>
  <c r="K198" i="10"/>
  <c r="K217" i="10"/>
  <c r="K218" i="10"/>
  <c r="K228" i="10"/>
  <c r="K238" i="10"/>
  <c r="K241" i="10"/>
  <c r="K244" i="10"/>
  <c r="K263" i="10"/>
  <c r="K266" i="10"/>
  <c r="K268" i="10"/>
  <c r="K269" i="10"/>
  <c r="I12" i="10"/>
  <c r="K12" i="10" s="1"/>
  <c r="K49" i="9"/>
  <c r="K50" i="9"/>
  <c r="K36" i="9"/>
  <c r="K7" i="9"/>
  <c r="I95" i="4"/>
  <c r="R71" i="4"/>
  <c r="I71" i="4"/>
  <c r="I159" i="4"/>
  <c r="R157" i="4"/>
  <c r="I157" i="4"/>
  <c r="R156" i="4"/>
  <c r="I156" i="4"/>
  <c r="R148" i="4"/>
  <c r="I148" i="4"/>
  <c r="R147" i="4"/>
  <c r="I147" i="4"/>
  <c r="R146" i="4"/>
  <c r="I146" i="4"/>
  <c r="R145" i="4"/>
  <c r="I145" i="4"/>
  <c r="R144" i="4"/>
  <c r="I144" i="4"/>
  <c r="R143" i="4"/>
  <c r="I143" i="4"/>
  <c r="R139" i="4"/>
  <c r="I139" i="4"/>
  <c r="R137" i="4"/>
  <c r="I137" i="4"/>
  <c r="R135" i="4"/>
  <c r="I135" i="4"/>
  <c r="R133" i="4"/>
  <c r="I133" i="4"/>
  <c r="R132" i="4"/>
  <c r="I132" i="4"/>
  <c r="R130" i="4"/>
  <c r="I130" i="4"/>
  <c r="R129" i="4"/>
  <c r="I129" i="4"/>
  <c r="R126" i="4"/>
  <c r="I126" i="4"/>
  <c r="R125" i="4"/>
  <c r="I125" i="4"/>
  <c r="R123" i="4"/>
  <c r="I123" i="4"/>
  <c r="R122" i="4"/>
  <c r="I122" i="4"/>
  <c r="R120" i="4"/>
  <c r="I120" i="4"/>
  <c r="R119" i="4"/>
  <c r="I119" i="4"/>
  <c r="R118" i="4"/>
  <c r="I118" i="4"/>
  <c r="R116" i="4"/>
  <c r="I116" i="4"/>
  <c r="R115" i="4"/>
  <c r="I115" i="4"/>
  <c r="R114" i="4"/>
  <c r="I114" i="4"/>
  <c r="R113" i="4"/>
  <c r="I113" i="4"/>
  <c r="R111" i="4"/>
  <c r="I111" i="4"/>
  <c r="R109" i="4"/>
  <c r="I109" i="4"/>
  <c r="R106" i="4"/>
  <c r="I106" i="4"/>
  <c r="R103" i="4"/>
  <c r="I103" i="4"/>
  <c r="R102" i="4"/>
  <c r="I102" i="4"/>
  <c r="R101" i="4"/>
  <c r="I101" i="4"/>
  <c r="R100" i="4"/>
  <c r="I100" i="4"/>
  <c r="R97" i="4"/>
  <c r="I97" i="4"/>
  <c r="R96" i="4"/>
  <c r="I96" i="4"/>
  <c r="R95" i="4"/>
  <c r="R91" i="4"/>
  <c r="I91" i="4"/>
  <c r="R90" i="4"/>
  <c r="I90" i="4"/>
  <c r="R89" i="4"/>
  <c r="I89" i="4"/>
  <c r="R87" i="4"/>
  <c r="I87" i="4"/>
  <c r="R84" i="4"/>
  <c r="I84" i="4"/>
  <c r="R83" i="4"/>
  <c r="I83" i="4"/>
  <c r="R78" i="4"/>
  <c r="I78" i="4"/>
  <c r="R77" i="4"/>
  <c r="I77" i="4"/>
  <c r="R76" i="4"/>
  <c r="I76" i="4"/>
  <c r="R75" i="4"/>
  <c r="I75" i="4"/>
  <c r="R72" i="4"/>
  <c r="I72" i="4"/>
  <c r="R70" i="4"/>
  <c r="I70" i="4"/>
  <c r="R69" i="4"/>
  <c r="I69" i="4"/>
  <c r="R68" i="4"/>
  <c r="I68" i="4"/>
  <c r="R66" i="4"/>
  <c r="I66" i="4"/>
  <c r="R64" i="4"/>
  <c r="I64" i="4"/>
  <c r="R63" i="4"/>
  <c r="I63" i="4"/>
  <c r="R62" i="4"/>
  <c r="I62" i="4"/>
  <c r="R61" i="4"/>
  <c r="I61" i="4"/>
  <c r="R59" i="4"/>
  <c r="I59" i="4"/>
  <c r="R58" i="4"/>
  <c r="I58" i="4"/>
  <c r="R57" i="4"/>
  <c r="I57" i="4"/>
  <c r="R56" i="4"/>
  <c r="I56" i="4"/>
  <c r="R53" i="4"/>
  <c r="I53" i="4"/>
  <c r="R52" i="4"/>
  <c r="I52" i="4"/>
  <c r="R51" i="4"/>
  <c r="I51" i="4"/>
  <c r="R48" i="4"/>
  <c r="I48" i="4"/>
  <c r="R47" i="4"/>
  <c r="I47" i="4"/>
  <c r="R46" i="4"/>
  <c r="I46" i="4"/>
  <c r="R43" i="4"/>
  <c r="I43" i="4"/>
  <c r="R41" i="4"/>
  <c r="I41" i="4"/>
  <c r="R40" i="4"/>
  <c r="I40" i="4"/>
  <c r="R39" i="4"/>
  <c r="I39" i="4"/>
  <c r="R38" i="4"/>
  <c r="I38" i="4"/>
  <c r="R37" i="4"/>
  <c r="I37" i="4"/>
  <c r="R35" i="4"/>
  <c r="I35" i="4"/>
  <c r="R34" i="4"/>
  <c r="I34" i="4"/>
  <c r="R32" i="4"/>
  <c r="I32" i="4"/>
  <c r="R30" i="4"/>
  <c r="I30" i="4"/>
  <c r="R29" i="4"/>
  <c r="I29" i="4"/>
  <c r="R28" i="4"/>
  <c r="I28" i="4"/>
  <c r="R27" i="4"/>
  <c r="I27" i="4"/>
  <c r="R26" i="4"/>
  <c r="I26" i="4"/>
  <c r="R25" i="4"/>
  <c r="I25" i="4"/>
  <c r="R24" i="4"/>
  <c r="R22" i="4"/>
  <c r="I22" i="4"/>
  <c r="R21" i="4"/>
  <c r="I21" i="4"/>
  <c r="R20" i="4"/>
  <c r="I20" i="4"/>
  <c r="R18" i="4"/>
  <c r="I18" i="4"/>
  <c r="R13" i="4"/>
  <c r="I13" i="4"/>
  <c r="R12" i="4"/>
  <c r="I12" i="4"/>
  <c r="R10" i="4"/>
  <c r="I10" i="4"/>
  <c r="R9" i="4"/>
  <c r="I9" i="4"/>
  <c r="R8" i="4"/>
  <c r="I8" i="4"/>
  <c r="R6" i="4"/>
  <c r="I6" i="4"/>
  <c r="B296" i="10"/>
  <c r="D264" i="10"/>
  <c r="K264" i="10" s="1"/>
  <c r="D137" i="10"/>
  <c r="B137" i="10"/>
  <c r="K88" i="10"/>
  <c r="I162" i="4" l="1"/>
  <c r="K137" i="10"/>
  <c r="K17" i="10"/>
  <c r="F289" i="10"/>
  <c r="D289" i="10"/>
  <c r="B289" i="10"/>
  <c r="K278" i="10"/>
  <c r="K290" i="10"/>
  <c r="K294" i="10"/>
  <c r="K296" i="10"/>
  <c r="K305" i="10"/>
  <c r="K313" i="10"/>
  <c r="K314" i="10"/>
  <c r="K332" i="10"/>
  <c r="K334" i="10"/>
  <c r="B291" i="10"/>
  <c r="K291" i="10" s="1"/>
  <c r="D102" i="10"/>
  <c r="F102" i="10"/>
  <c r="K102" i="10" s="1"/>
  <c r="K12" i="9"/>
  <c r="K289" i="10" l="1"/>
  <c r="K157" i="9"/>
  <c r="K159" i="9"/>
  <c r="K8" i="9"/>
  <c r="K9" i="9"/>
  <c r="K43" i="9"/>
  <c r="K46" i="9"/>
  <c r="K47" i="9"/>
  <c r="K48" i="9"/>
  <c r="K51" i="9"/>
  <c r="K52" i="9"/>
  <c r="K53" i="9"/>
  <c r="K56" i="9"/>
  <c r="K57" i="9"/>
  <c r="K58" i="9"/>
  <c r="K59" i="9"/>
  <c r="K61" i="9"/>
  <c r="K62" i="9"/>
  <c r="K63" i="9"/>
  <c r="K64" i="9"/>
  <c r="K66" i="9"/>
  <c r="K68" i="9"/>
  <c r="K69" i="9"/>
  <c r="K70" i="9"/>
  <c r="K72" i="9"/>
  <c r="K75" i="9"/>
  <c r="K76" i="9"/>
  <c r="K77" i="9"/>
  <c r="K83" i="9"/>
  <c r="K84" i="9"/>
  <c r="K87" i="9"/>
  <c r="K89" i="9"/>
  <c r="K90" i="9"/>
  <c r="K91" i="9"/>
  <c r="K95" i="9"/>
  <c r="K96" i="9"/>
  <c r="K97" i="9"/>
  <c r="K101" i="9"/>
  <c r="K102" i="9"/>
  <c r="K103" i="9"/>
  <c r="K106" i="9"/>
  <c r="K109" i="9"/>
  <c r="K111" i="9"/>
  <c r="K113" i="9"/>
  <c r="K114" i="9"/>
  <c r="K115" i="9"/>
  <c r="K118" i="9"/>
  <c r="K119" i="9"/>
  <c r="K120" i="9"/>
  <c r="K123" i="9"/>
  <c r="K125" i="9"/>
  <c r="K126" i="9"/>
  <c r="K129" i="9"/>
  <c r="K130" i="9"/>
  <c r="K132" i="9"/>
  <c r="K133" i="9"/>
  <c r="K135" i="9"/>
  <c r="K137" i="9"/>
  <c r="K139" i="9"/>
  <c r="K143" i="9"/>
  <c r="K144" i="9"/>
  <c r="K145" i="9"/>
  <c r="K146" i="9"/>
  <c r="K147" i="9"/>
  <c r="K148" i="9"/>
  <c r="K156" i="9"/>
  <c r="K40" i="9" l="1"/>
  <c r="K6" i="9"/>
  <c r="K10" i="9" l="1"/>
  <c r="K13" i="9"/>
  <c r="K18" i="9"/>
  <c r="K20" i="9"/>
  <c r="K21" i="9"/>
  <c r="K22" i="9"/>
  <c r="K24" i="9"/>
  <c r="K25" i="9"/>
  <c r="K26" i="9"/>
  <c r="K28" i="9"/>
  <c r="K29" i="9"/>
  <c r="K32" i="9"/>
  <c r="K34" i="9"/>
  <c r="K35" i="9"/>
  <c r="K37" i="9"/>
  <c r="K38" i="9"/>
  <c r="K39" i="9"/>
  <c r="K41" i="9"/>
  <c r="K1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lepor</author>
  </authors>
  <commentList>
    <comment ref="H2" authorId="0" shapeId="0" xr:uid="{00000000-0006-0000-0400-000001000000}">
      <text>
        <r>
          <rPr>
            <b/>
            <sz val="9"/>
            <color indexed="81"/>
            <rFont val="Tahoma"/>
            <family val="2"/>
          </rPr>
          <t>lepor:</t>
        </r>
        <r>
          <rPr>
            <sz val="9"/>
            <color indexed="81"/>
            <rFont val="Tahoma"/>
            <family val="2"/>
          </rPr>
          <t xml:space="preserve">
calcolato in funzione percentuale condotte da tabelle 18
</t>
        </r>
      </text>
    </comment>
  </commentList>
</comments>
</file>

<file path=xl/sharedStrings.xml><?xml version="1.0" encoding="utf-8"?>
<sst xmlns="http://schemas.openxmlformats.org/spreadsheetml/2006/main" count="7320" uniqueCount="829">
  <si>
    <t>SEZIONE</t>
  </si>
  <si>
    <t>N°</t>
  </si>
  <si>
    <t>U.M.</t>
  </si>
  <si>
    <t>DESCRIZIONE VOCE</t>
  </si>
  <si>
    <t>Sezione A</t>
  </si>
  <si>
    <t>n.</t>
  </si>
  <si>
    <t>cabine di 1° salto</t>
  </si>
  <si>
    <t>DATI FISICI IMPIANTO</t>
  </si>
  <si>
    <t>Dati reperibili nei documenti di cui all'allegato "A" dell'art.4</t>
  </si>
  <si>
    <t>m.</t>
  </si>
  <si>
    <t>rete esercita in alta pressione</t>
  </si>
  <si>
    <t>rete esercita in media pressione</t>
  </si>
  <si>
    <t>rete esercita in bassa pressione</t>
  </si>
  <si>
    <t>di cui condotte in acciaio non protette con protezione catodica efficace.</t>
  </si>
  <si>
    <t>6</t>
  </si>
  <si>
    <t>gruppi di riduzione finale della pressione con potenza &gt; 1200 kW e almeno 200 m di rete in bassa pressione a valle</t>
  </si>
  <si>
    <t>7</t>
  </si>
  <si>
    <t>gruppi di riduzione della pressione</t>
  </si>
  <si>
    <t>sezione B</t>
  </si>
  <si>
    <t xml:space="preserve">DATI DI COMPETENZA  ANNO 2012 </t>
  </si>
  <si>
    <r>
      <t xml:space="preserve">punti di riconsegna attivi alla data del 31 dicembre </t>
    </r>
    <r>
      <rPr>
        <sz val="10"/>
        <color theme="1"/>
        <rFont val="Calibri"/>
        <family val="2"/>
        <scheme val="minor"/>
      </rPr>
      <t>suddivisi per le seguenti tipologia di utenza:</t>
    </r>
  </si>
  <si>
    <t xml:space="preserve"> (per i tre anni precedenti la pubblicazione del bando di gara) suddivisi per le  categorie di uso della deliberazione dell’Autorità 17/07 per dati di competenza fino al 31.12.2012 ( Nota: I dati di competenza successiva al 1 gennaio 2013 sono forniti secondo le categorie di uso di cui alla deliberazione 229/2012/R/gas dell’Autorità e successive modifiche e integrazioni):</t>
  </si>
  <si>
    <t>Dati reperibili nei documenti di cui all'allegato "E" dell'art.4</t>
  </si>
  <si>
    <t>8.1</t>
  </si>
  <si>
    <t>_uso cottura cibi</t>
  </si>
  <si>
    <t>8.2</t>
  </si>
  <si>
    <t>_produzione di acqua calda sanitaria</t>
  </si>
  <si>
    <t>8.3</t>
  </si>
  <si>
    <t>_uso cottura cibi + produzione di acqua calda sanitaria</t>
  </si>
  <si>
    <t>8.4</t>
  </si>
  <si>
    <t>_uso tecnologico (artigianale-industriale)</t>
  </si>
  <si>
    <t>8.5</t>
  </si>
  <si>
    <t>_uso condizionamento</t>
  </si>
  <si>
    <t>8.6</t>
  </si>
  <si>
    <t>_riscaldamento individuale/centralizzato</t>
  </si>
  <si>
    <t>8.7</t>
  </si>
  <si>
    <t>_riscaldamento individuale + uso cottura cibi + produzione di acqua calda sanitaria</t>
  </si>
  <si>
    <t>8.8</t>
  </si>
  <si>
    <t>_riscaldamento individuale + uso cottura cibi</t>
  </si>
  <si>
    <t>8.9</t>
  </si>
  <si>
    <t>_riscaldamento individuale + produzione di acqua calda sanitaria</t>
  </si>
  <si>
    <t>8.10</t>
  </si>
  <si>
    <t>_riscaldamento centralizzato + uso cottura cibi + produzione di acqua calda sanitaria</t>
  </si>
  <si>
    <t>8.11</t>
  </si>
  <si>
    <t>_riscaldamento centralizzato + produzione di acqua calda sanitaria</t>
  </si>
  <si>
    <t>8.12</t>
  </si>
  <si>
    <t>_uso tecnologico + riscaldamento</t>
  </si>
  <si>
    <t>8.13</t>
  </si>
  <si>
    <t>_uso condizionamento + riscaldamento</t>
  </si>
  <si>
    <t>9.1</t>
  </si>
  <si>
    <t>Smc</t>
  </si>
  <si>
    <t>9.2</t>
  </si>
  <si>
    <t>9.3</t>
  </si>
  <si>
    <t>9.4</t>
  </si>
  <si>
    <t>9.5</t>
  </si>
  <si>
    <t>9.6</t>
  </si>
  <si>
    <t>9.7</t>
  </si>
  <si>
    <t>9.8</t>
  </si>
  <si>
    <t>9.9</t>
  </si>
  <si>
    <t>9.10</t>
  </si>
  <si>
    <t>9.11</t>
  </si>
  <si>
    <t>9.12</t>
  </si>
  <si>
    <t>9.13</t>
  </si>
  <si>
    <t>SEZIONE B2</t>
  </si>
  <si>
    <t xml:space="preserve">DATI DI COMPETENZA  ANNI 2013 E SUCCESSIVI </t>
  </si>
  <si>
    <t>punti di riconsegna attivi alla data del 31 dicembre suddivisi per le seguenti tipologia di utenza:</t>
  </si>
  <si>
    <t>(per i tre anni precedenti la pubblicazione del bando di gara) suddivisi per le categorie di uso della deliberazione dell’Autorità 17/07 per dati di competenza fino al 31.12.2012 (Nota: I dati di competenza successiva al 1 gennaio 2013 sono forniti secondo le categorie di uso di cui alla deliberazione 229/2012/R/gas e successive modifiche e integrazioni dell’Autorità.)</t>
  </si>
  <si>
    <t>9.14</t>
  </si>
  <si>
    <t>Riscaldamento</t>
  </si>
  <si>
    <t>9.15</t>
  </si>
  <si>
    <t>Uso cottura cibi e/o produzione di acqua calda sanitaria</t>
  </si>
  <si>
    <t>9.16</t>
  </si>
  <si>
    <t>Riscaldamento + uso cottura cibi e/o produzione di acqua calda sanitaria</t>
  </si>
  <si>
    <t>9.17</t>
  </si>
  <si>
    <t>Uso condizionamento</t>
  </si>
  <si>
    <t>9.18</t>
  </si>
  <si>
    <t>Uso condizionamento + riscaldamento</t>
  </si>
  <si>
    <t>9.19</t>
  </si>
  <si>
    <t>Uso tecnologico (artigianale-industriale)</t>
  </si>
  <si>
    <t>9.20</t>
  </si>
  <si>
    <t>Uso tecnologico + riscaldamento</t>
  </si>
  <si>
    <r>
      <t xml:space="preserve">punti di riconsegna attivi alla data del 31 dicembre </t>
    </r>
    <r>
      <rPr>
        <sz val="10"/>
        <color theme="1"/>
        <rFont val="Calibri"/>
        <family val="2"/>
        <scheme val="minor"/>
      </rPr>
      <t xml:space="preserve"> suddivisi per le seguenti tipologia di utenza:</t>
    </r>
  </si>
  <si>
    <t>9.21</t>
  </si>
  <si>
    <t>9.22</t>
  </si>
  <si>
    <t>9.23</t>
  </si>
  <si>
    <t>9.24</t>
  </si>
  <si>
    <t>9.25</t>
  </si>
  <si>
    <t>9.26</t>
  </si>
  <si>
    <t>9.27</t>
  </si>
  <si>
    <t>SEZIONE C</t>
  </si>
  <si>
    <t>%</t>
  </si>
  <si>
    <t>tasso di crescita annua del numero di punti di riconsegna attivi previsto sulla rete esistente da utilizzare nel piano industriale( definito in funzione dei pdr effettivi nell'ultimo triennio , non sono stati considerati i potenziali utenti previsti dal PSM)</t>
  </si>
  <si>
    <t xml:space="preserve">tasso di crescita annua del numero di punti di riconsegna attivi previsto sulla rete esistente da utilizzare nel piano industriale: % </t>
  </si>
  <si>
    <t>DEFINITO DALLA STAZIONE APPALTANTE</t>
  </si>
  <si>
    <t>(in alternativa) tasso di crescita annua del numero di punti di riconsegna attivi previsto sulla rete esistente da utilizzare nel piano industriale.</t>
  </si>
  <si>
    <t>VALORI</t>
  </si>
  <si>
    <t>lunghezza media interrata per presa</t>
  </si>
  <si>
    <t>VALORI MEDI DELL'IMPIANTO</t>
  </si>
  <si>
    <t>DATI DA TABELLA 18</t>
  </si>
  <si>
    <t>lunghezza media aerea per presa</t>
  </si>
  <si>
    <t>numero medio di punti di riconsegna per presa</t>
  </si>
  <si>
    <t>mc.</t>
  </si>
  <si>
    <t>Proprietà degli impianti all’inizio dell’affidamento (percentuale definita sui metri di condotte)</t>
  </si>
  <si>
    <t>15.1</t>
  </si>
  <si>
    <t>Gestore uscente</t>
  </si>
  <si>
    <t>IN CASO DI ACCORDO</t>
  </si>
  <si>
    <t>VALORI CHE DEVONO ESSERE COMUNICATI DAL GESTORE</t>
  </si>
  <si>
    <t>15.2</t>
  </si>
  <si>
    <t>Ente concedente</t>
  </si>
  <si>
    <t>15.3</t>
  </si>
  <si>
    <t>Altri</t>
  </si>
  <si>
    <t>15.4</t>
  </si>
  <si>
    <t>IN CASO DI DISACCORDO</t>
  </si>
  <si>
    <t>15.5</t>
  </si>
  <si>
    <t>15.6</t>
  </si>
  <si>
    <t>784/ dev non attribuita</t>
  </si>
  <si>
    <t>€</t>
  </si>
  <si>
    <t>VR</t>
  </si>
  <si>
    <t>Rimborso da riconoscere al gestore uscente da parte dell’impresa aggiudicataria relativo alla
porzione di impianto di cui acquisisce la proprietà</t>
  </si>
  <si>
    <t>Rimborso da riconoscere al gestore uscente da parte dell’impresa aggiudicataria relativo alla porzione di impianto di cui acquisisce la proprietà (se applicabile): € …(In caso di contenzioso sul valore di rimborso, inserire il valore di riferimento e l’indicazione della stima massima e minima, in conformità con l’articolo 5, comma 16 del regolamento sui criteri di gara)</t>
  </si>
  <si>
    <t>16.1</t>
  </si>
  <si>
    <t xml:space="preserve"> VR MINIMO</t>
  </si>
  <si>
    <t>Rimborso da riconoscere al gestore uscente da parte dell’impresa aggiudicataria relativo alla porzione di impianto di cui acquisisce la proprietà (valore non concordato) VALORE MINIMO</t>
  </si>
  <si>
    <t>16.2</t>
  </si>
  <si>
    <t>VR MASSIMO</t>
  </si>
  <si>
    <t>Rimborso da riconoscere al gestore uscente da parte dell’impresa aggiudicataria relativo alla porzione di impianto di cui acquisisce la proprietà (valore non concordato) VALORE MASSIMO</t>
  </si>
  <si>
    <t>16.3</t>
  </si>
  <si>
    <t>RAB QUOTA PROPRIETà COMUNE IN VENDITA</t>
  </si>
  <si>
    <t>Rimborso da riconoscere all'Ente Locale da parte dell’impresa aggiudicataria relativo alla
porzione di impianto di cui acquisisce la proprietà a seguito dell'alienazione da parte del Comune</t>
  </si>
  <si>
    <t>SEZIONE  D</t>
  </si>
  <si>
    <t>Valori delle immobilizzazioni della porzione di impianto acquisita dal’impresa aggiudicataria da considerarsi nel calcolo dei vincoli ai ricavi in base alla regolazione tariffaria, riferite all’anno di riferimento delle tariffe in corso e precisamente:</t>
  </si>
  <si>
    <t>Valori delle immobilizzazioni della porzione di impianto acquisita dal’impresa aggiudicataria da considerarsi nel calcolo dei vincoli ai ricavi in base alla regolazione tariffaria, riferite all’anno di riferimento delle tariffe in corso (specificando se approvate dall’Autorità o ancora in fase di definizione, e fornendo a parte anche i valori per gli investimenti successivi alla data di riferimento delle tariffe):</t>
  </si>
  <si>
    <t>17.1</t>
  </si>
  <si>
    <t>17.1.1</t>
  </si>
  <si>
    <t>Immobili e fabbricati</t>
  </si>
  <si>
    <t>17.1.2</t>
  </si>
  <si>
    <t>Terreni</t>
  </si>
  <si>
    <t>17.1.3</t>
  </si>
  <si>
    <t>Condotte stradali</t>
  </si>
  <si>
    <t>17.1.4</t>
  </si>
  <si>
    <t>Impianti principali e secondari</t>
  </si>
  <si>
    <t>17.1.5</t>
  </si>
  <si>
    <t>Impianti di derivazione (allacciamenti)</t>
  </si>
  <si>
    <t>17.1.6</t>
  </si>
  <si>
    <t>Gruppi di misura convenzionali</t>
  </si>
  <si>
    <t>17.1.7</t>
  </si>
  <si>
    <t>Gruppi di misura elettronici</t>
  </si>
  <si>
    <t>17.1.8</t>
  </si>
  <si>
    <r>
      <t xml:space="preserve">Altre immobilizzazioni materiali e immateriali </t>
    </r>
    <r>
      <rPr>
        <b/>
        <sz val="10"/>
        <color theme="1"/>
        <rFont val="Calibri"/>
        <family val="2"/>
        <scheme val="minor"/>
      </rPr>
      <t>(condotte stradali sostituite)</t>
    </r>
  </si>
  <si>
    <t>17.2</t>
  </si>
  <si>
    <t>17.2.1</t>
  </si>
  <si>
    <t>17.2.2</t>
  </si>
  <si>
    <t>17.2.3</t>
  </si>
  <si>
    <t>17.2.4</t>
  </si>
  <si>
    <t>17.2.5</t>
  </si>
  <si>
    <t>17.2.6</t>
  </si>
  <si>
    <t>17.2.7</t>
  </si>
  <si>
    <t>17.2.8</t>
  </si>
  <si>
    <t>17.3</t>
  </si>
  <si>
    <t>17.3.1</t>
  </si>
  <si>
    <t>17.3.2</t>
  </si>
  <si>
    <t>17.3.3</t>
  </si>
  <si>
    <t>17.3.4</t>
  </si>
  <si>
    <t>17.3.5</t>
  </si>
  <si>
    <t>17.3.6</t>
  </si>
  <si>
    <t>17.3.7</t>
  </si>
  <si>
    <t>17.3.8</t>
  </si>
  <si>
    <t>SEZIONE E</t>
  </si>
  <si>
    <t>18</t>
  </si>
  <si>
    <t>Vite utili ai fini regolatori:</t>
  </si>
  <si>
    <t>Vite utili ai fini regolatori di cui alle delibere dell'autorità 367/2014/R/GAS   -  ARG/gas 159/08  - n. 170/04  -  n. 87/03</t>
  </si>
  <si>
    <t>DEFINITE DALL'AUTORITA'</t>
  </si>
  <si>
    <t>18.1</t>
  </si>
  <si>
    <t>anni</t>
  </si>
  <si>
    <t>18.2</t>
  </si>
  <si>
    <t>18.3</t>
  </si>
  <si>
    <t>18.4</t>
  </si>
  <si>
    <t>18.5</t>
  </si>
  <si>
    <t>18.6</t>
  </si>
  <si>
    <t>Gruppi di misura convenzionali con portata massima di 10 mc/h</t>
  </si>
  <si>
    <t>18.7</t>
  </si>
  <si>
    <t>Gruppi di misura convenzionali con portata superiore di 10 mc/h</t>
  </si>
  <si>
    <t>18.8</t>
  </si>
  <si>
    <t>18.9</t>
  </si>
  <si>
    <t>Altre immobilizzazioni materiali e immateriali</t>
  </si>
  <si>
    <t>SEZIONE F</t>
  </si>
  <si>
    <t>Valori delle immobilizzazioni della porzione di impianto di proprietà degli Enti locali o di società patrimoniale della rete</t>
  </si>
  <si>
    <t>Valori delle immobilizzazioni della porzione di impianto di proprietà degli Enti locali o di società patrimoniale della rete (dettagliate come sopra indicato)</t>
  </si>
  <si>
    <t>19.1</t>
  </si>
  <si>
    <t>19.1.1</t>
  </si>
  <si>
    <t>19.1.2</t>
  </si>
  <si>
    <t>19.1.3</t>
  </si>
  <si>
    <t>19.1.4</t>
  </si>
  <si>
    <t>19.1.5</t>
  </si>
  <si>
    <t>19.1.6</t>
  </si>
  <si>
    <t>19.1.7</t>
  </si>
  <si>
    <t>19.1.8</t>
  </si>
  <si>
    <t>19.2</t>
  </si>
  <si>
    <t>19.2.1</t>
  </si>
  <si>
    <t>19.2.2</t>
  </si>
  <si>
    <t>19.2.3</t>
  </si>
  <si>
    <t>19.2.4</t>
  </si>
  <si>
    <t>19.2.5</t>
  </si>
  <si>
    <t>19.2.6</t>
  </si>
  <si>
    <t>19.2.7</t>
  </si>
  <si>
    <t>19.2.8</t>
  </si>
  <si>
    <t>19.3</t>
  </si>
  <si>
    <t>19.3.1</t>
  </si>
  <si>
    <t>19.3.2</t>
  </si>
  <si>
    <t>19.3.3</t>
  </si>
  <si>
    <t>19.3.4</t>
  </si>
  <si>
    <t>19.3.5</t>
  </si>
  <si>
    <t>19.3.6</t>
  </si>
  <si>
    <t>19.3.7</t>
  </si>
  <si>
    <t>19.3.8</t>
  </si>
  <si>
    <t>SEZIONE G</t>
  </si>
  <si>
    <t>20</t>
  </si>
  <si>
    <t>21</t>
  </si>
  <si>
    <t>22</t>
  </si>
  <si>
    <t>Quota del vincolo ai ricavi relativo alla porzione di impianto di proprietà di:</t>
  </si>
  <si>
    <t>22.1</t>
  </si>
  <si>
    <t>22.2</t>
  </si>
  <si>
    <t>Ente concedente_capitale investito netto iniziale.</t>
  </si>
  <si>
    <t>22.3</t>
  </si>
  <si>
    <t>22.4</t>
  </si>
  <si>
    <t>……….. (eventuale società patrimonio delle reti)_capitale investito netto iniziale.</t>
  </si>
  <si>
    <t>23</t>
  </si>
  <si>
    <t>SEZIONE H</t>
  </si>
  <si>
    <t>24</t>
  </si>
  <si>
    <t>Obbligazioni finanziarie del gestore uscente relative agli investimenti realizzati nel precedente periodo di affidamento</t>
  </si>
  <si>
    <t>Obbligazioni finanziarie del gestore uscente relative agli investimenti realizzati nel precedente periodo di affidamento (specificando per ciascuna obbligazione : 1) l’oggetto e la durata dell’obbligazione, 2) il suo valore, 3) le principali obbligazioni, 4) la facoltà di recesso e le eventuali penali previste per l’esercizio del recesso, 5)l’eventuale vincolo di consenso della controparte per la cessione dell’obbligazione a terzi):</t>
  </si>
  <si>
    <t>Dati reperibili nei documenti di cui all'allegato "C" dell'art.4</t>
  </si>
  <si>
    <t>24.1</t>
  </si>
  <si>
    <t>Tipologia</t>
  </si>
  <si>
    <t>24.1.2</t>
  </si>
  <si>
    <t>Totale Canoni</t>
  </si>
  <si>
    <t>24.1.3</t>
  </si>
  <si>
    <t>Anno di riferimento</t>
  </si>
  <si>
    <t>SEZIONE A</t>
  </si>
  <si>
    <t xml:space="preserve">  DATI FISICI COMPONENTI IMPIANTO</t>
  </si>
  <si>
    <t xml:space="preserve">COMUNE </t>
  </si>
  <si>
    <t>Codice    Impianto</t>
  </si>
  <si>
    <t>ID                        Località</t>
  </si>
  <si>
    <t>cabine di 1° salto n°</t>
  </si>
  <si>
    <t>rete in AP                    m.</t>
  </si>
  <si>
    <t>rete in MP                     m.</t>
  </si>
  <si>
    <t>rete in BP                        m.</t>
  </si>
  <si>
    <t>rete non protetta m.</t>
  </si>
  <si>
    <t>gruppi &gt;1200 kW n.</t>
  </si>
  <si>
    <t>gruppi di riduzione  n.</t>
  </si>
  <si>
    <t>SEZIONE B</t>
  </si>
  <si>
    <t xml:space="preserve">  n° punti di consegnae attivi e volumi di gas distribuiti nell’anno  suddivisi per le  categorie di uso della deliberazione dell’Autorità 17/07 per dati di competenza fino al 31.12.2012</t>
  </si>
  <si>
    <t>punti di consegna n°</t>
  </si>
  <si>
    <t>volumi di gas distribuiti  Smc</t>
  </si>
  <si>
    <t>9..3</t>
  </si>
  <si>
    <t>DATI DI COMPETENZA ANNO 2012 NON PERTINENTI NEL 2019</t>
  </si>
  <si>
    <t xml:space="preserve"> n° punti di consegnae attivi e volumi di gas distribuiti nell’anno  suddivisi per le  categorie di uso della deliberazione dell’Autorità 229/2012/R/gas</t>
  </si>
  <si>
    <t>SEZIONE B.2</t>
  </si>
  <si>
    <t>TOTALE</t>
  </si>
  <si>
    <t xml:space="preserve">SEZIONE C </t>
  </si>
  <si>
    <t>15_ Proprietà degli impianti all’inizio dell’affidamento</t>
  </si>
  <si>
    <t>COMUNE / VOCE SEZIONE</t>
  </si>
  <si>
    <t>con accordo</t>
  </si>
  <si>
    <t>ente in disaccordo</t>
  </si>
  <si>
    <t>gestore in disaccordo</t>
  </si>
  <si>
    <t>15.7</t>
  </si>
  <si>
    <t>15.8</t>
  </si>
  <si>
    <t>15.9</t>
  </si>
  <si>
    <t>SEZIONE D</t>
  </si>
  <si>
    <r>
      <t>17 _ Valori delle immobilizzazioni della porzione di impianto acquisita dall’</t>
    </r>
    <r>
      <rPr>
        <b/>
        <sz val="11"/>
        <color theme="1"/>
        <rFont val="Calibri"/>
        <family val="2"/>
        <scheme val="minor"/>
      </rPr>
      <t xml:space="preserve">impresa aggiudicataria </t>
    </r>
    <r>
      <rPr>
        <sz val="11"/>
        <color theme="1"/>
        <rFont val="Calibri"/>
        <family val="2"/>
        <scheme val="minor"/>
      </rPr>
      <t xml:space="preserve">da considerarsi nel calcolo dei vincoli ai ricavi </t>
    </r>
  </si>
  <si>
    <t xml:space="preserve">18_ Vite utili ai fini regolatori (ANNI) </t>
  </si>
  <si>
    <t>CESPITE / VOCE SEZIONE</t>
  </si>
  <si>
    <t>Guida al calcolo delle tariffe di riferimento del 30 aprile 2015 - Tabella 2: vite utili dei cespiti</t>
  </si>
  <si>
    <t>18.10</t>
  </si>
  <si>
    <t>18.11</t>
  </si>
  <si>
    <t>18.12</t>
  </si>
  <si>
    <t>18.13</t>
  </si>
  <si>
    <t>18.14</t>
  </si>
  <si>
    <t>367/2014/R/GAS</t>
  </si>
  <si>
    <t>ARG/gas 159/08</t>
  </si>
  <si>
    <t>n. 170/04</t>
  </si>
  <si>
    <t>n. 87/03</t>
  </si>
  <si>
    <t>N.A.</t>
  </si>
  <si>
    <t>Condotte stradali sostituite (art. 45, comma 3, RTDG)</t>
  </si>
  <si>
    <t>Ammodernamento sistema odorizzazione
(ar. 45, comma 3, RTDG)</t>
  </si>
  <si>
    <t>Sistemi di telelettura/telegestione</t>
  </si>
  <si>
    <t>Concentratori</t>
  </si>
  <si>
    <t>Dispositivi ADD-ON</t>
  </si>
  <si>
    <r>
      <t xml:space="preserve">19_ Valori delle immobilizzazioni della porzione di impianto di proprietà degli </t>
    </r>
    <r>
      <rPr>
        <b/>
        <sz val="11"/>
        <color theme="1"/>
        <rFont val="Calibri"/>
        <family val="2"/>
        <scheme val="minor"/>
      </rPr>
      <t>Enti locali</t>
    </r>
    <r>
      <rPr>
        <sz val="11"/>
        <color theme="1"/>
        <rFont val="Calibri"/>
        <family val="2"/>
        <scheme val="minor"/>
      </rPr>
      <t xml:space="preserve"> o di società patrimoniale della rete</t>
    </r>
  </si>
  <si>
    <t>DATI  E VALORI PATRIMONIALI</t>
  </si>
  <si>
    <t xml:space="preserve">Obbligazioni finanziarie </t>
  </si>
  <si>
    <r>
      <t xml:space="preserve">24.1 suddivisione per tipologia </t>
    </r>
    <r>
      <rPr>
        <b/>
        <u/>
        <sz val="11"/>
        <color theme="1"/>
        <rFont val="Calibri"/>
        <family val="2"/>
        <scheme val="minor"/>
      </rPr>
      <t>per i dettagli si rimanda allo specifico file di riferimento "Obblighi informativi art.4 comma 1c DM226/2011"</t>
    </r>
  </si>
  <si>
    <t>Strade nazionali e Regionali</t>
  </si>
  <si>
    <t>Ferrovie</t>
  </si>
  <si>
    <t>Pertinenze idrauliche</t>
  </si>
  <si>
    <t xml:space="preserve">Altra tipologia  incluse eventuali servitù che comportano pagamenti periodici </t>
  </si>
  <si>
    <t xml:space="preserve">Totale Canone </t>
  </si>
  <si>
    <t xml:space="preserve">Tipologia </t>
  </si>
  <si>
    <t>Totale Canone</t>
  </si>
  <si>
    <t>17*</t>
  </si>
  <si>
    <r>
      <t>Valori delle immobilizzazioni</t>
    </r>
    <r>
      <rPr>
        <b/>
        <sz val="10"/>
        <color theme="1"/>
        <rFont val="Calibri"/>
        <family val="2"/>
        <scheme val="minor"/>
      </rPr>
      <t xml:space="preserve"> dell'intero perimetro*</t>
    </r>
    <r>
      <rPr>
        <sz val="10"/>
        <color theme="1"/>
        <rFont val="Calibri"/>
        <family val="2"/>
        <scheme val="minor"/>
      </rPr>
      <t xml:space="preserve"> riferite all’anno di riferimento delle tariffe in corso e precisamente:</t>
    </r>
  </si>
  <si>
    <t>Valori delle immobilizzazioni dell'intero perimetro, riferite all’anno di riferimento delle tariffe in corso (specificando se approvate dall’Autorità o ancora in fase di definizione, e fornendo a parte anche i valori per gli investimenti successivi alla data di riferimento delle tariffe)</t>
  </si>
  <si>
    <t>17*.1</t>
  </si>
  <si>
    <t>17*.1.1</t>
  </si>
  <si>
    <t>17*.1.2</t>
  </si>
  <si>
    <t>17*.1.3</t>
  </si>
  <si>
    <t>17*.1.4</t>
  </si>
  <si>
    <t>17*.1.5</t>
  </si>
  <si>
    <t>17*.1.6</t>
  </si>
  <si>
    <t>17*.1.7</t>
  </si>
  <si>
    <t>17*.1.8</t>
  </si>
  <si>
    <r>
      <t xml:space="preserve">Altre immobilizzazioni materiali e immateriali </t>
    </r>
    <r>
      <rPr>
        <b/>
        <sz val="10"/>
        <color theme="1"/>
        <rFont val="Calibri"/>
        <family val="2"/>
      </rPr>
      <t>(concentratori dispositivi add-on)</t>
    </r>
  </si>
  <si>
    <t>17*.2</t>
  </si>
  <si>
    <t>17*.2.1</t>
  </si>
  <si>
    <t>17*.2.2</t>
  </si>
  <si>
    <t>17*.2.3</t>
  </si>
  <si>
    <t>17*.2.4</t>
  </si>
  <si>
    <t>17*.2.5</t>
  </si>
  <si>
    <t>17*.2.6</t>
  </si>
  <si>
    <t>17*.2.7</t>
  </si>
  <si>
    <t>17*.2.8</t>
  </si>
  <si>
    <t>17*.3</t>
  </si>
  <si>
    <t>17*.3.1</t>
  </si>
  <si>
    <t>17*.3.2</t>
  </si>
  <si>
    <t>17*.3.3</t>
  </si>
  <si>
    <t>17*.3.4</t>
  </si>
  <si>
    <t>17*.3.5</t>
  </si>
  <si>
    <t>17*.3.6</t>
  </si>
  <si>
    <t>17*.3.7</t>
  </si>
  <si>
    <t>17*.3.8</t>
  </si>
  <si>
    <t>n.d.</t>
  </si>
  <si>
    <t>-</t>
  </si>
  <si>
    <t>17 _ Valori delle immobilizzazioni dell'intero perimetro * riferite all'anno di riferimento delle tariffe in corso e precisamente:</t>
  </si>
  <si>
    <t xml:space="preserve">DATI SIGNIFICATIVI DEGLI IMPIANTI DI DISTRIBUZIONE GAS - ATEM COMO 3 </t>
  </si>
  <si>
    <t>ALLEGATO_  B _BANDO_ Dati significativi  _ ATEM COMO 3</t>
  </si>
  <si>
    <t>ALLEGATO_  B _BANDO_ Dati significativi  _ATEM COMO 3</t>
  </si>
  <si>
    <t>Immobilizzazioni nette, al netto dei contributi pubblici capitalizzati e dei contributi privati relativi ai cespiti di località alla data del 2020 di cui:</t>
  </si>
  <si>
    <t>Vincolo ai ricavi approvato relativo all’impianto di distribuzione gas nel Comune nell’anno 2020</t>
  </si>
  <si>
    <t>……….. (eventuale società patrimonio delle reti)_remunerazione del capitale per l’anno 2020,</t>
  </si>
  <si>
    <t>Argegno</t>
  </si>
  <si>
    <t>Bene Lario</t>
  </si>
  <si>
    <t>Blessagno</t>
  </si>
  <si>
    <t>Brienno</t>
  </si>
  <si>
    <t>Campione d'Italia</t>
  </si>
  <si>
    <t>Carate Urio</t>
  </si>
  <si>
    <t>Carlazzo</t>
  </si>
  <si>
    <t>Casasco d'Intelvi</t>
  </si>
  <si>
    <t>Castiglione d'Intelvi</t>
  </si>
  <si>
    <t>Cavargna</t>
  </si>
  <si>
    <t>Cerano d'Intelvi</t>
  </si>
  <si>
    <t>Cernobbio</t>
  </si>
  <si>
    <t>Claino con Osteno</t>
  </si>
  <si>
    <t>Colonno</t>
  </si>
  <si>
    <t>Corrido</t>
  </si>
  <si>
    <t>Cremia</t>
  </si>
  <si>
    <t>Cusino</t>
  </si>
  <si>
    <t>Dizzasco</t>
  </si>
  <si>
    <t>Domaso</t>
  </si>
  <si>
    <t>Dongo</t>
  </si>
  <si>
    <t>Dosso del Liro</t>
  </si>
  <si>
    <t>Garzeno</t>
  </si>
  <si>
    <t>Gera Lario</t>
  </si>
  <si>
    <t>Grandola ed Uniti</t>
  </si>
  <si>
    <t>Griante</t>
  </si>
  <si>
    <t>Laglio</t>
  </si>
  <si>
    <t>Laino</t>
  </si>
  <si>
    <t>Lanzo d'Intelvi</t>
  </si>
  <si>
    <t>Livo</t>
  </si>
  <si>
    <t>Maslianico</t>
  </si>
  <si>
    <t>Menaggio</t>
  </si>
  <si>
    <t>Moltrasio</t>
  </si>
  <si>
    <t>Montemezzo</t>
  </si>
  <si>
    <t>Musso</t>
  </si>
  <si>
    <t>Peglio</t>
  </si>
  <si>
    <t>Pellio Intelvi</t>
  </si>
  <si>
    <t>Pianello del Lario</t>
  </si>
  <si>
    <t>Pigra</t>
  </si>
  <si>
    <t>Plesio</t>
  </si>
  <si>
    <t>Ponna</t>
  </si>
  <si>
    <t>Porlezza</t>
  </si>
  <si>
    <t>Ramponio Verna</t>
  </si>
  <si>
    <t>Sala Comacina</t>
  </si>
  <si>
    <t>San Bartolomeo Val Cavargna</t>
  </si>
  <si>
    <t>San Fedele Intelvi</t>
  </si>
  <si>
    <t>San Nazzaro Val Cavargna</t>
  </si>
  <si>
    <t>Schignano</t>
  </si>
  <si>
    <t>Sorico</t>
  </si>
  <si>
    <t>Stazzona</t>
  </si>
  <si>
    <t>Trezzone</t>
  </si>
  <si>
    <t>Val Rezzo</t>
  </si>
  <si>
    <t>Valsolda</t>
  </si>
  <si>
    <t>Vercana</t>
  </si>
  <si>
    <t>San Siro</t>
  </si>
  <si>
    <t>Gravedona ed Uniti</t>
  </si>
  <si>
    <t>Tremezzina</t>
  </si>
  <si>
    <t>Albaredo per San Marco</t>
  </si>
  <si>
    <t>Albosaggia</t>
  </si>
  <si>
    <t>Andalo Valtellino</t>
  </si>
  <si>
    <t>Ardenno</t>
  </si>
  <si>
    <t>Bema</t>
  </si>
  <si>
    <t>Berbenno di Valtellina</t>
  </si>
  <si>
    <t>Bianzone</t>
  </si>
  <si>
    <t>Bormio</t>
  </si>
  <si>
    <t>Buglio in Monte</t>
  </si>
  <si>
    <t>Caiolo</t>
  </si>
  <si>
    <t>Campodolcino</t>
  </si>
  <si>
    <t>Caspoggio</t>
  </si>
  <si>
    <t>Castello dell'Acqua</t>
  </si>
  <si>
    <t>Castione Andevenno</t>
  </si>
  <si>
    <t>Cedrasco</t>
  </si>
  <si>
    <t>Cercino</t>
  </si>
  <si>
    <t>Chiavenna</t>
  </si>
  <si>
    <t>Chiesa in Valmalenco</t>
  </si>
  <si>
    <t>Chiuro</t>
  </si>
  <si>
    <t>Cino</t>
  </si>
  <si>
    <t>Civo</t>
  </si>
  <si>
    <t>Colorina</t>
  </si>
  <si>
    <t>Cosio Valtellino</t>
  </si>
  <si>
    <t>Dazio</t>
  </si>
  <si>
    <t>Delebio</t>
  </si>
  <si>
    <t>Dubino</t>
  </si>
  <si>
    <t>Faedo Valtellino</t>
  </si>
  <si>
    <t>Forcola</t>
  </si>
  <si>
    <t>Fusine</t>
  </si>
  <si>
    <t>Gerola Alta</t>
  </si>
  <si>
    <t>Gordona</t>
  </si>
  <si>
    <t>Grosio</t>
  </si>
  <si>
    <t>Grosotto</t>
  </si>
  <si>
    <t>Madesimo</t>
  </si>
  <si>
    <t>Lanzada</t>
  </si>
  <si>
    <t>Livigno</t>
  </si>
  <si>
    <t>Lovero</t>
  </si>
  <si>
    <t>Mantello</t>
  </si>
  <si>
    <t>Mazzo di Valtellina</t>
  </si>
  <si>
    <t>Mello</t>
  </si>
  <si>
    <t>Menarola</t>
  </si>
  <si>
    <t>Mese</t>
  </si>
  <si>
    <t>Montagna in Valtellina</t>
  </si>
  <si>
    <t>Morbegno</t>
  </si>
  <si>
    <t>Novate Mezzola</t>
  </si>
  <si>
    <t>Pedesina</t>
  </si>
  <si>
    <t>Piantedo</t>
  </si>
  <si>
    <t>Piateda</t>
  </si>
  <si>
    <t>Piuro</t>
  </si>
  <si>
    <t>Poggiridenti</t>
  </si>
  <si>
    <t>Ponte in Valtellina</t>
  </si>
  <si>
    <t>Postalesio</t>
  </si>
  <si>
    <t>Prata Camportaccio</t>
  </si>
  <si>
    <t>Rasura</t>
  </si>
  <si>
    <t>Rogolo</t>
  </si>
  <si>
    <t>Samolaco</t>
  </si>
  <si>
    <t>San Giacomo Filippo</t>
  </si>
  <si>
    <t>Sernio</t>
  </si>
  <si>
    <t>Sondalo</t>
  </si>
  <si>
    <t>Sondrio</t>
  </si>
  <si>
    <t>Spriana</t>
  </si>
  <si>
    <t>Talamona</t>
  </si>
  <si>
    <t>Tartano</t>
  </si>
  <si>
    <t>Teglio</t>
  </si>
  <si>
    <t>Tirano</t>
  </si>
  <si>
    <t>Torre di Santa Maria</t>
  </si>
  <si>
    <t>Tovo di Sant'Agata</t>
  </si>
  <si>
    <t>Traona</t>
  </si>
  <si>
    <t>Tresivio</t>
  </si>
  <si>
    <t>Valdidentro</t>
  </si>
  <si>
    <t>Valdisotto</t>
  </si>
  <si>
    <t>Valfurva</t>
  </si>
  <si>
    <t>Val Masino</t>
  </si>
  <si>
    <t>Verceia</t>
  </si>
  <si>
    <t>Vervio</t>
  </si>
  <si>
    <t>Villa di Chiavenna</t>
  </si>
  <si>
    <t>Villa di Tirano</t>
  </si>
  <si>
    <t>Colico</t>
  </si>
  <si>
    <t>punti di consegna n° anno 2020</t>
  </si>
  <si>
    <t>volumi di gas distribuiti  Smc anno 2020</t>
  </si>
  <si>
    <t>Castione Andevenno da Sondrio (frazioni)</t>
  </si>
  <si>
    <t>Tremezzina (MEZZEGRA .xls)</t>
  </si>
  <si>
    <t>Tremezzina (LENNO .xls)</t>
  </si>
  <si>
    <t>Tremezzina (TREMEZZO .xls)</t>
  </si>
  <si>
    <t>Sondrio (FRAZIONI)</t>
  </si>
  <si>
    <t>Tremezzina (OSSUCCIO .xls)</t>
  </si>
  <si>
    <t>Castione Andevenno da Sondrio (FRAZIONI)</t>
  </si>
  <si>
    <t xml:space="preserve">Castione Andevenno da Sondrio (FRAZIONI) </t>
  </si>
  <si>
    <t>Fidejussione</t>
  </si>
  <si>
    <t>25.09.2009</t>
  </si>
  <si>
    <t>13.10.2014</t>
  </si>
  <si>
    <t>12.04.2012</t>
  </si>
  <si>
    <t>23.04.2015</t>
  </si>
  <si>
    <t>Centro Valle Intelvi</t>
  </si>
  <si>
    <t>fusione di Casasco, Castiglione e San Fedele Intelvi</t>
  </si>
  <si>
    <t>Alta Valle Intelvi</t>
  </si>
  <si>
    <t>Lanzo d'Intelvi (Altavalle Intelvi)</t>
  </si>
  <si>
    <t>Pellio Intelvi (Altavalle Intelvi)</t>
  </si>
  <si>
    <t>Ramponio Verna (Altavalle Intelvi)</t>
  </si>
  <si>
    <t>Casasco d'Intelvi (Centro Intelvi)</t>
  </si>
  <si>
    <t>Castiglione d'Intelvi (Cantro Valle Intelvi)</t>
  </si>
  <si>
    <t>San Fedele Intelvi (Centro Valle Intelvi)</t>
  </si>
  <si>
    <t>Colorina (Fraz. Salvetta)</t>
  </si>
  <si>
    <t>Colorina (sconf. Da Forcola)</t>
  </si>
  <si>
    <t>Berbenno di Valtellina (sconf. da Buglio)</t>
  </si>
  <si>
    <t>Berbenno di Valtellina (da Colorina)</t>
  </si>
  <si>
    <t>Bianzone (sconf. Da Teglio)</t>
  </si>
  <si>
    <t xml:space="preserve">Castione Andevenno </t>
  </si>
  <si>
    <t>Chiuro (da Ponte in Valtellina)</t>
  </si>
  <si>
    <t>Montagna in Valtellina (fraz. Busteggia)</t>
  </si>
  <si>
    <t>Montagna in Valtellina (fraz. Agneda_Zia)</t>
  </si>
  <si>
    <t>Piateda (fraz. Boffetto)</t>
  </si>
  <si>
    <t>Piuro da Villa di Chiavenna</t>
  </si>
  <si>
    <t>Ponte in Valtellina - Fraz. Carolo</t>
  </si>
  <si>
    <t>Sondrio da Castione Andevenno</t>
  </si>
  <si>
    <t>Torre di Santa Maria - Fraz. Cagnoletti</t>
  </si>
  <si>
    <t>Torre di Santa Maria - da Spriana</t>
  </si>
  <si>
    <t>Villa di Tirano sconf. Da Teglio</t>
  </si>
  <si>
    <t>Altavalle Intelvi</t>
  </si>
  <si>
    <t>Berbenno di Valtellina (sconf da Buglio)</t>
  </si>
  <si>
    <t>Colorina (sconf da Forcola)</t>
  </si>
  <si>
    <t>Montagna in Valtellina (fraz Busteggia)</t>
  </si>
  <si>
    <t>Montagna in Valtellina (fraz Agneda Zia)</t>
  </si>
  <si>
    <t>Piateda (fraz Boffetto)</t>
  </si>
  <si>
    <t>Berbenno di Valtellina(sconf da Biglio)</t>
  </si>
  <si>
    <t>Bianzone (sconf da Teglio)</t>
  </si>
  <si>
    <t>castione Andevenno</t>
  </si>
  <si>
    <t>Colorina (fraz Salvietta)</t>
  </si>
  <si>
    <t>Piateda (Fraz Boffetto)</t>
  </si>
  <si>
    <t>Piuro (da Villa di Chiavenna)</t>
  </si>
  <si>
    <t>Ponte in Valtellina (fraz Carolo)</t>
  </si>
  <si>
    <t>Sondrio (da Castione Andevenno))</t>
  </si>
  <si>
    <t>Torre di Santa Maria (fraz Cagnoletti)</t>
  </si>
  <si>
    <t>Torre di Santa Maria (da Spriana)</t>
  </si>
  <si>
    <t>Villa di Tirano (sconf da Teglio)</t>
  </si>
  <si>
    <t>Consiglio di Rumo</t>
  </si>
  <si>
    <t>Consiglio di Rumo(fa parte di Gravedona)</t>
  </si>
  <si>
    <t>Colorina Fraz Salvietta</t>
  </si>
  <si>
    <t>Colorina da Forcola</t>
  </si>
  <si>
    <t>Berbenno di Valtellina (sconf da Colorina)</t>
  </si>
  <si>
    <t>Chiuro (sconf da Ponte in Valtellina)</t>
  </si>
  <si>
    <t>Sondrio (da Castione Andevenno)</t>
  </si>
  <si>
    <t>Villa di Tirano (scon da Teglio)</t>
  </si>
  <si>
    <t>Berbenno di Valtellina(sconf da Buglio)</t>
  </si>
  <si>
    <t>Berbenno di Valtellina (Scon da Colorina)</t>
  </si>
  <si>
    <t>Bianzone(sconf da Teglio)</t>
  </si>
  <si>
    <t>Colorina (da Forcola)</t>
  </si>
  <si>
    <t>Montagna in Valtellina(fraz Busteggia)</t>
  </si>
  <si>
    <t>Sondrio (da Castione Andeveno)</t>
  </si>
  <si>
    <t>Torre di Santa Maria(fraz Cagnoletti)</t>
  </si>
  <si>
    <t>Torre di Santa Maria(da Spriana)</t>
  </si>
  <si>
    <t>Villa di Tirano(sconf da Teglio)</t>
  </si>
  <si>
    <t>Comune unito in Altavalle Intelvi</t>
  </si>
  <si>
    <t>Comune unito in Centro Valle Intelvi</t>
  </si>
  <si>
    <t>Comune facente parte di Gravedona ed Uniti</t>
  </si>
  <si>
    <t>Ponte in Valtellina(fraz da Carolo)</t>
  </si>
  <si>
    <t>Comune facente parte di Gravedona</t>
  </si>
  <si>
    <t>22.09.2000</t>
  </si>
  <si>
    <t>07.02.2013</t>
  </si>
  <si>
    <t>12.09.2017</t>
  </si>
  <si>
    <t>02.05.2008</t>
  </si>
  <si>
    <t>02.01.1949</t>
  </si>
  <si>
    <t>29.10.2015</t>
  </si>
  <si>
    <t>04.04.2001</t>
  </si>
  <si>
    <t>12.12.2001</t>
  </si>
  <si>
    <t>29.10.2012</t>
  </si>
  <si>
    <t>27.03.2014</t>
  </si>
  <si>
    <t>12.02.2002</t>
  </si>
  <si>
    <t>11.08.2010</t>
  </si>
  <si>
    <t>02.02.2012</t>
  </si>
  <si>
    <t>04.10.2012</t>
  </si>
  <si>
    <t>17.11.2014</t>
  </si>
  <si>
    <t>12.03.2015</t>
  </si>
  <si>
    <t>13.05.2015</t>
  </si>
  <si>
    <t>02.09.2015</t>
  </si>
  <si>
    <t>02.12.2010</t>
  </si>
  <si>
    <t>18.04.2011</t>
  </si>
  <si>
    <t>20.11.2015</t>
  </si>
  <si>
    <t>16.05.2016</t>
  </si>
  <si>
    <t>22.06.2016</t>
  </si>
  <si>
    <t>09.11.2016</t>
  </si>
  <si>
    <t>23.05.2017</t>
  </si>
  <si>
    <t>28.03.2018</t>
  </si>
  <si>
    <t>17.04.2018</t>
  </si>
  <si>
    <t>22.02.2019</t>
  </si>
  <si>
    <t>28.01.2008</t>
  </si>
  <si>
    <t>11.03.2011</t>
  </si>
  <si>
    <t>16.05.2014</t>
  </si>
  <si>
    <t>08.09.2000</t>
  </si>
  <si>
    <t>15.03.2011</t>
  </si>
  <si>
    <t>03.07.1990</t>
  </si>
  <si>
    <t>02.02.2017</t>
  </si>
  <si>
    <t>10.04.2007</t>
  </si>
  <si>
    <t>13.09.2009</t>
  </si>
  <si>
    <t>24.01.2014</t>
  </si>
  <si>
    <t>15.03.2019</t>
  </si>
  <si>
    <t>24.11.1992</t>
  </si>
  <si>
    <t>22.01.2003</t>
  </si>
  <si>
    <t>01.06.2017</t>
  </si>
  <si>
    <t>20.03.2018</t>
  </si>
  <si>
    <t>02.09.2009</t>
  </si>
  <si>
    <t>25.02.2011</t>
  </si>
  <si>
    <t>23.09.2011</t>
  </si>
  <si>
    <t>06.08.2013</t>
  </si>
  <si>
    <t>06.09.2011</t>
  </si>
  <si>
    <t>25.07.2017</t>
  </si>
  <si>
    <t>03.06.1999</t>
  </si>
  <si>
    <t>30.03.2001</t>
  </si>
  <si>
    <t>17.11.2010</t>
  </si>
  <si>
    <t>16.10.2006</t>
  </si>
  <si>
    <t>12.12.2007</t>
  </si>
  <si>
    <t>10.08.2009</t>
  </si>
  <si>
    <t>26.04.2017</t>
  </si>
  <si>
    <t>07.10.1999</t>
  </si>
  <si>
    <t>01.12.2020</t>
  </si>
  <si>
    <t>27.07.2009</t>
  </si>
  <si>
    <t>20.02.2007</t>
  </si>
  <si>
    <t>28.07.2010</t>
  </si>
  <si>
    <t>19.05.2011</t>
  </si>
  <si>
    <t>12.06.2019</t>
  </si>
  <si>
    <t>20.03.1997</t>
  </si>
  <si>
    <t>17.10.2019</t>
  </si>
  <si>
    <t>10.03.2009</t>
  </si>
  <si>
    <t>01.09.2017</t>
  </si>
  <si>
    <t>11.11.2019</t>
  </si>
  <si>
    <t>19.10.2012</t>
  </si>
  <si>
    <t>07.06.2004</t>
  </si>
  <si>
    <t>05.03.2008</t>
  </si>
  <si>
    <t>31.08.2009</t>
  </si>
  <si>
    <t>20.02.2012</t>
  </si>
  <si>
    <t>28.10.2014</t>
  </si>
  <si>
    <t>08.05.2000</t>
  </si>
  <si>
    <t>16.11.2000</t>
  </si>
  <si>
    <t>08.07.2003</t>
  </si>
  <si>
    <t>14.04.2015</t>
  </si>
  <si>
    <t>01.04.1999</t>
  </si>
  <si>
    <t>03.09.2002</t>
  </si>
  <si>
    <t>06.07.2011</t>
  </si>
  <si>
    <t>04.02.2009</t>
  </si>
  <si>
    <t>04.01.2012</t>
  </si>
  <si>
    <t>01.06.2020</t>
  </si>
  <si>
    <t>20.07.2007</t>
  </si>
  <si>
    <t>21.09.2007</t>
  </si>
  <si>
    <t>03.01.2003</t>
  </si>
  <si>
    <t>05.11.2007</t>
  </si>
  <si>
    <t>11.03.2008</t>
  </si>
  <si>
    <t>29.04.2010</t>
  </si>
  <si>
    <t>23.01.2012</t>
  </si>
  <si>
    <t>30.07.2007</t>
  </si>
  <si>
    <t>06.05.2019</t>
  </si>
  <si>
    <t>14.01.2013</t>
  </si>
  <si>
    <t>03.05.2019</t>
  </si>
  <si>
    <t>12.12.2011</t>
  </si>
  <si>
    <t>08.10.2020</t>
  </si>
  <si>
    <t>30.03.2011</t>
  </si>
  <si>
    <t>13.06.2006</t>
  </si>
  <si>
    <t>12.05.2003</t>
  </si>
  <si>
    <t>07.11.2013</t>
  </si>
  <si>
    <t>09.04.2014</t>
  </si>
  <si>
    <t>24.06.2009</t>
  </si>
  <si>
    <t>11.10.2011</t>
  </si>
  <si>
    <t>29.06.2017</t>
  </si>
  <si>
    <t>12.09.1939</t>
  </si>
  <si>
    <t>07.07.2014</t>
  </si>
  <si>
    <t>07.04.2003</t>
  </si>
  <si>
    <t>06.06.2013</t>
  </si>
  <si>
    <t>29.12.2016</t>
  </si>
  <si>
    <t>17.10.2017</t>
  </si>
  <si>
    <t>25.11.2020</t>
  </si>
  <si>
    <t>26.11.2015</t>
  </si>
  <si>
    <t>03.05.2018</t>
  </si>
  <si>
    <t>25.11.2010</t>
  </si>
  <si>
    <t>02.08.2019</t>
  </si>
  <si>
    <t>02.05.2006</t>
  </si>
  <si>
    <t>08.03.2004</t>
  </si>
  <si>
    <t>18.04.2016</t>
  </si>
  <si>
    <t>17.07.2020</t>
  </si>
  <si>
    <t>28.02.2011</t>
  </si>
  <si>
    <t>03.04.2019</t>
  </si>
  <si>
    <t>15.05.2008</t>
  </si>
  <si>
    <t>09.11.2015</t>
  </si>
  <si>
    <t>24.10.2002</t>
  </si>
  <si>
    <t>04.11.2010</t>
  </si>
  <si>
    <t>28.07.2016</t>
  </si>
  <si>
    <t>25.05.2001</t>
  </si>
  <si>
    <t>21.07.2006</t>
  </si>
  <si>
    <t>29.11.2006</t>
  </si>
  <si>
    <t>10.03.2011</t>
  </si>
  <si>
    <t>14.07.2017</t>
  </si>
  <si>
    <t>30.12.2019</t>
  </si>
  <si>
    <t>10.10.2019</t>
  </si>
  <si>
    <t>26.06.2006</t>
  </si>
  <si>
    <t>11.02.2020</t>
  </si>
  <si>
    <t>27.06.2006</t>
  </si>
  <si>
    <t>19.07.2006</t>
  </si>
  <si>
    <t>26.10.2006</t>
  </si>
  <si>
    <t>22.05.2008</t>
  </si>
  <si>
    <t>22.01.2016</t>
  </si>
  <si>
    <t>10.10.2017</t>
  </si>
  <si>
    <t>10.04.2001</t>
  </si>
  <si>
    <t>17.01.2018</t>
  </si>
  <si>
    <t>03.04.2002</t>
  </si>
  <si>
    <t>10.07.2002</t>
  </si>
  <si>
    <t>08.10.2013</t>
  </si>
  <si>
    <t>18.02.2011</t>
  </si>
  <si>
    <t>05.08.2008</t>
  </si>
  <si>
    <t>04.04.2014</t>
  </si>
  <si>
    <t>26.04.2018</t>
  </si>
  <si>
    <t>23.12.2011</t>
  </si>
  <si>
    <t>10.05.2013</t>
  </si>
  <si>
    <t>03.03.2008</t>
  </si>
  <si>
    <t>12.10.2010</t>
  </si>
  <si>
    <t>24.02.2017</t>
  </si>
  <si>
    <t>06.07.2017</t>
  </si>
  <si>
    <t>07.06.2010</t>
  </si>
  <si>
    <t>05.01.2016</t>
  </si>
  <si>
    <t>03.11.2016</t>
  </si>
  <si>
    <t>12.01.2006</t>
  </si>
  <si>
    <t>06.06.2002</t>
  </si>
  <si>
    <t>26.11.2014</t>
  </si>
  <si>
    <t>26.06.2000</t>
  </si>
  <si>
    <t>20.06.2018</t>
  </si>
  <si>
    <t>22.06.2018</t>
  </si>
  <si>
    <t>Consiglio di Rummo(Gravedona ed Uniti)</t>
  </si>
  <si>
    <t>09.02.2009</t>
  </si>
  <si>
    <t>08.07.2019</t>
  </si>
  <si>
    <t>17.03.2017</t>
  </si>
  <si>
    <t>*</t>
  </si>
  <si>
    <t>Piateda(fraz Boffetto)</t>
  </si>
  <si>
    <t>15.10.2003</t>
  </si>
  <si>
    <t>22.09.2004</t>
  </si>
  <si>
    <t>24.01.2005</t>
  </si>
  <si>
    <t>30.08.2006</t>
  </si>
  <si>
    <t>18.06.2007</t>
  </si>
  <si>
    <t>30.04.2008</t>
  </si>
  <si>
    <t>27.10.2006</t>
  </si>
  <si>
    <t>15.12.2014</t>
  </si>
  <si>
    <t>06.02.2003</t>
  </si>
  <si>
    <t>15.07.2005</t>
  </si>
  <si>
    <t>10.08.2006</t>
  </si>
  <si>
    <t>12.07.2010</t>
  </si>
  <si>
    <t>27.07.2006</t>
  </si>
  <si>
    <t>11.04.2006</t>
  </si>
  <si>
    <t>27.01.2006</t>
  </si>
  <si>
    <t>31.07.2006</t>
  </si>
  <si>
    <t>28.03.2006</t>
  </si>
  <si>
    <t>07.07.2010</t>
  </si>
  <si>
    <t>06.08.2002</t>
  </si>
  <si>
    <t>25.08.2004</t>
  </si>
  <si>
    <t>27.02.2004</t>
  </si>
  <si>
    <t>31.05.2019</t>
  </si>
  <si>
    <t>29.11.2004</t>
  </si>
  <si>
    <t>25.07.2006</t>
  </si>
  <si>
    <t>02.07.2017</t>
  </si>
  <si>
    <t>09.09.2005</t>
  </si>
  <si>
    <t>13.12.2004</t>
  </si>
  <si>
    <t>07.05.2019</t>
  </si>
  <si>
    <t>23.01.2007</t>
  </si>
  <si>
    <t>06.05.2005</t>
  </si>
  <si>
    <t>20.03.2008</t>
  </si>
  <si>
    <t>27.08.2012</t>
  </si>
  <si>
    <t>08.09.2017</t>
  </si>
  <si>
    <t>03.10.1954</t>
  </si>
  <si>
    <t>09.11.2017</t>
  </si>
  <si>
    <t>29.04.2004</t>
  </si>
  <si>
    <t>Fusine (da Cedrasco)</t>
  </si>
  <si>
    <t>Fusine da Cedrasco</t>
  </si>
  <si>
    <t>26.05.2004</t>
  </si>
  <si>
    <t>20.10.1999</t>
  </si>
  <si>
    <t>01.08.2014</t>
  </si>
  <si>
    <t>GPL</t>
  </si>
  <si>
    <t>NON METANIZZATO</t>
  </si>
  <si>
    <t>TREMEZZO</t>
  </si>
  <si>
    <t>LENNO</t>
  </si>
  <si>
    <t>OSSUCCIO</t>
  </si>
  <si>
    <t>MEZZEGRA</t>
  </si>
  <si>
    <t>NOTE</t>
  </si>
  <si>
    <t>Totale</t>
  </si>
  <si>
    <t>punti di consegna n° anno 2021</t>
  </si>
  <si>
    <t>volumi di gas distribuiti  Smc anno 2021</t>
  </si>
  <si>
    <t>Vedi: Lanzo d'Intelvi - Pellio Intelvi - Ramponio Vernia</t>
  </si>
  <si>
    <t>No dati</t>
  </si>
  <si>
    <t>Vedi: Casasco d'Intelvi - Castiglione d'Intelvi - San Fedele Intelvi</t>
  </si>
  <si>
    <t>Vedi Villa di Chiavenna</t>
  </si>
  <si>
    <t>Vedi Torre di Santa Maria</t>
  </si>
  <si>
    <t>Tremezzina (LENNO)</t>
  </si>
  <si>
    <t>Tremezzina (MEZZEGRA)</t>
  </si>
  <si>
    <t>Tremezzina (OSSUCCIO)</t>
  </si>
  <si>
    <t>Tremezzina (TREMEZZO)</t>
  </si>
  <si>
    <t>punti di consegna n° anno 2022</t>
  </si>
  <si>
    <t>volumi di gas distribuiti  Smc anno 2022</t>
  </si>
  <si>
    <t>Castiglione d'Intelvi (fuso in Centro Valle Intelvi)</t>
  </si>
  <si>
    <t>Casasco d'Intelvi (fuso in Centro Valle Intelvi)</t>
  </si>
  <si>
    <t>San Fedele Intelvi (fuso in Centro Valle Intelvi)</t>
  </si>
  <si>
    <t>Menarola (incorporato con Gordona)</t>
  </si>
  <si>
    <t>TREMEZZO (fuso in Tremezzina)</t>
  </si>
  <si>
    <t>LENNO  (fuso in Tremezzina)</t>
  </si>
  <si>
    <t>OSSUCCIO  (fuso in Tremezzina)</t>
  </si>
  <si>
    <t>MEZZEGRA  (fuso in Tremezzina)</t>
  </si>
  <si>
    <t>Lanzo d'Intelvi (fuso in Alta valle Intelvi)</t>
  </si>
  <si>
    <t>Pellio Intelvi (fuso in Alta valle Intelvi)</t>
  </si>
  <si>
    <t>Ramponio Verna (fuso in Alta valle Intelvi)</t>
  </si>
  <si>
    <t>Idoneo Delibera Arera 108/21 su valori approvati al 31.12.2018</t>
  </si>
  <si>
    <t>Metanizzato come estensione della concessione di Teglio. Valore attribuito a Teglio</t>
  </si>
  <si>
    <t>ALIENAZIONE PROPRIETA'</t>
  </si>
  <si>
    <t>SI</t>
  </si>
  <si>
    <t>Comune unito in Alta Valle Intelvi</t>
  </si>
  <si>
    <t xml:space="preserve">ANNO RIFERIMENTO 2022
</t>
  </si>
  <si>
    <t>Immobilizzazione lorde al 31.12.2022</t>
  </si>
  <si>
    <t>Immobilizzazione nette al 31.12.2022</t>
  </si>
  <si>
    <t>Immobilizzazioni nette, al netto dei contributi pubblici capitalizzati e dei contributi privati al 31.12.2022</t>
  </si>
  <si>
    <t>punti di consegna n° anno 2023</t>
  </si>
  <si>
    <t>volumi di gas distribuiti  Smc anno 2023</t>
  </si>
  <si>
    <t>20  VRT al 31.12.2022</t>
  </si>
  <si>
    <t>21 Remuner. Capitale. Ammortamento</t>
  </si>
  <si>
    <t>Comuni non valutati da ARERA perché scostamentp VIR-RAB inferiore al 10%</t>
  </si>
  <si>
    <t>Post Letta su valori approvati al 31.12.2022</t>
  </si>
  <si>
    <t>Post Letta su valori approvati al 31.12.2022 - VIR comune a LG</t>
  </si>
  <si>
    <t>Post Letta su valori non concordati al 31.12.2020, aggiornati al 2022</t>
  </si>
  <si>
    <t>Post Letta su valori non concordati al 31.12.2020 aggiornati al 2022</t>
  </si>
  <si>
    <r>
      <t>Post Letta su valori approvati al 31.12.2022</t>
    </r>
    <r>
      <rPr>
        <b/>
        <sz val="11"/>
        <rFont val="Calibri"/>
        <family val="2"/>
        <scheme val="minor"/>
      </rPr>
      <t xml:space="preserve"> (Valorizzato a RAB perché superiore al VIR</t>
    </r>
    <r>
      <rPr>
        <sz val="11"/>
        <rFont val="Calibri"/>
        <family val="2"/>
        <scheme val="minor"/>
      </rPr>
      <t>)</t>
    </r>
  </si>
  <si>
    <t>Nota: sono stati evidenziati con un colore diverso i Comuni Accorpati</t>
  </si>
  <si>
    <t>VR 2022</t>
  </si>
  <si>
    <t>VR idonei 2018</t>
  </si>
  <si>
    <t>Sulla base di quanto disciplinato dal DM. 12 novembre 2011 n. 226 con DM. 20 maggio 2015 si riportano le informazioni di cui all’articolo 9, comma 6 del regolamento sui criteri di gara, per ciascuno dei Comuni dell’ambito territoriale, quali i dati significativi dell’impianto di distribuzione del gas naturale sono riportati nelle sezioni sotto elencate, inclusa la eventuale identificazione della porzione di impianto di cui l’aggiudicataria acquisisce la proprietà.                                                                                                                                                                                                                              Si precisa che in base a quanto previsto al comma 7 dell'articolo 4 del predetto decreto ministeriale che recita " ... omissis.  Fino alla data di utilizzo obbligatorio del formato unico il gestore uscente fornisce lo stato di consistenza in formato cartaceo, unitamente ad un foglio elettronico contenente i dati più  significativi  della  rete  e  degli  impianti  necessari  alla determinazione  del  valore  di  rimborso  e  alla  compilazione  delle informazioni dell’Allegato B al bando di gara  tipo di cui all’Allegato 2 del  presente  decreto,  secondo schede  tecniche  redatte  dall’Autorità, entro 90 giorni dall’entrata in vigore del presente decreto".                                                                                                                                                                                                                                                                                                                                                              Ciò non è avvenuto costrigendo pertanto a recuperare i dati all'interno dei documenti e trascriverli nel formato richiesto dall'autorità.                                                                                                                                                                                                                                                                                       Qui di seguito si riporta la legenda delle schede contenenti i sopracitati dati; nel caso di mancanza o non reperibilità degli stessi all'interno dei documenti forniti dal gestore viene indicato "n.d." (non disponibile).                                                                                                                                                                                                                                                                                                                         I dati fanno riferimento alla situazione alla data del 31.12.2022. In caso di devoluzione gratuita che maturi successivamente a tale data e comunque prima del passaggio degli impianti al nuovo gestore si dovrà procedere all'aggiornamento nella sezione "C" tali casi sono evidenziati con una nota in calce alla rabella.</t>
  </si>
  <si>
    <t>Immobilizzazioni lorde alla data del 2022 di cui:</t>
  </si>
  <si>
    <t>Immobilizzazioni nette alla data del 2022 di cui:</t>
  </si>
  <si>
    <t>Immobilizzazioni nette, al netto dei contributi pubblici capitalizzati e dei contributi privati relativi ai cespiti di località alla data del 2022 di cui:</t>
  </si>
  <si>
    <t>Immobilizzazioni lorde alla data del 2022, di cui:</t>
  </si>
  <si>
    <t>Immobilizzazioni nette alla data del 2022 Di cui:</t>
  </si>
  <si>
    <t>Costi di capitale di località di distribuzione e misura nell’anno 2022</t>
  </si>
  <si>
    <t>Ente concedente_remunerazione del capitale per l’anno 2022,</t>
  </si>
  <si>
    <t>Valore annuo da riconoscere al soggetto delegato per il rapporto con il gestore a titolo di rimborso forfettario per attività di controllo, vigilanza e gestione del contratto per l’anno 2022</t>
  </si>
  <si>
    <t>media volumi di gas distribuito nell’anno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</si>
</sst>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164" formatCode="_-&quot;€&quot;\ * #,##0.00_-;\-&quot;€&quot;\ * #,##0.00_-;_-&quot;€&quot;\ * &quot;-&quot;??_-;_-@_-"/>
    <numFmt numFmtId="165" formatCode="_-* #,##0.00_-;\-* #,##0.00_-;_-* &quot;-&quot;??_-;_-@_-"/>
    <numFmt numFmtId="166" formatCode="_-* #,##0_-;\-* #,##0_-;_-* &quot;-&quot;??_-;_-@_-"/>
    <numFmt numFmtId="167" formatCode="0.000"/>
    <numFmt numFmtId="168" formatCode="_-* #,##0.0_-;\-* #,##0.0_-;_-* &quot;-&quot;??_-;_-@_-"/>
    <numFmt numFmtId="169" formatCode="#,##0.00\ &quot;€&quot;"/>
    <numFmt numFmtId="170" formatCode="#,##0\ &quot;€&quot;"/>
    <numFmt numFmtId="171" formatCode="dd\.mm\.yyyy;@"/>
    <numFmt numFmtId="172" formatCode="#,##0.00&quot; &quot;[$€-410]"/>
    <numFmt numFmtId="173" formatCode="#,##0&quot; &quot;[$€-410]"/>
    <numFmt numFmtId="174" formatCode="#.00##&quot; &quot;[$€-410]"/>
    <numFmt numFmtId="175" formatCode="#,##0&quot; &quot;[$€]"/>
  </numFmts>
  <fonts count="3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b/>
      <sz val="11"/>
      <color rgb="FFFA7D00"/>
      <name val="Calibri"/>
      <family val="2"/>
      <scheme val="minor"/>
    </font>
    <font>
      <sz val="11"/>
      <color theme="0"/>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14"/>
      <color theme="0"/>
      <name val="Calibri"/>
      <family val="2"/>
      <scheme val="minor"/>
    </font>
    <font>
      <sz val="9"/>
      <color theme="1"/>
      <name val="Arial"/>
      <family val="2"/>
    </font>
    <font>
      <b/>
      <i/>
      <sz val="11"/>
      <color theme="1"/>
      <name val="Calibri"/>
      <family val="2"/>
      <scheme val="minor"/>
    </font>
    <font>
      <b/>
      <u/>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9"/>
      <color indexed="81"/>
      <name val="Tahoma"/>
      <family val="2"/>
    </font>
    <font>
      <b/>
      <sz val="9"/>
      <color indexed="81"/>
      <name val="Tahoma"/>
      <family val="2"/>
    </font>
    <font>
      <b/>
      <sz val="10"/>
      <color theme="1"/>
      <name val="Calibri"/>
      <family val="2"/>
      <scheme val="minor"/>
    </font>
    <font>
      <sz val="8"/>
      <color rgb="FFFF0000"/>
      <name val="Calibri"/>
      <family val="2"/>
      <scheme val="minor"/>
    </font>
    <font>
      <b/>
      <sz val="8"/>
      <color theme="1"/>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b/>
      <sz val="10"/>
      <color theme="1"/>
      <name val="Calibri"/>
      <family val="2"/>
    </font>
    <font>
      <sz val="8"/>
      <name val="Calibri"/>
      <family val="2"/>
      <scheme val="minor"/>
    </font>
    <font>
      <b/>
      <sz val="11"/>
      <color rgb="FF000000"/>
      <name val="Aptos Narrow"/>
      <family val="2"/>
    </font>
    <font>
      <b/>
      <sz val="11"/>
      <color rgb="FFFF0000"/>
      <name val="Calibri"/>
      <family val="2"/>
      <scheme val="minor"/>
    </font>
    <font>
      <b/>
      <sz val="11"/>
      <name val="Aptos Narrow"/>
      <family val="2"/>
    </font>
  </fonts>
  <fills count="18">
    <fill>
      <patternFill patternType="none"/>
    </fill>
    <fill>
      <patternFill patternType="gray125"/>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top style="thin">
        <color theme="4" tint="0.39997558519241921"/>
      </top>
      <bottom style="thin">
        <color theme="4" tint="0.39997558519241921"/>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10">
    <xf numFmtId="0" fontId="0" fillId="0" borderId="0"/>
    <xf numFmtId="165" fontId="4" fillId="0" borderId="0" applyFont="0" applyFill="0" applyBorder="0" applyAlignment="0" applyProtection="0"/>
    <xf numFmtId="0" fontId="5" fillId="2" borderId="1" applyNumberFormat="0" applyAlignment="0" applyProtection="0"/>
    <xf numFmtId="0" fontId="6" fillId="3" borderId="0" applyNumberFormat="0" applyBorder="0" applyAlignment="0" applyProtection="0"/>
    <xf numFmtId="0" fontId="4" fillId="4" borderId="0" applyNumberFormat="0" applyBorder="0" applyAlignment="0" applyProtection="0"/>
    <xf numFmtId="0" fontId="6" fillId="5" borderId="0" applyNumberFormat="0" applyBorder="0" applyAlignment="0" applyProtection="0"/>
    <xf numFmtId="0" fontId="4" fillId="6" borderId="0" applyNumberFormat="0" applyBorder="0" applyAlignment="0" applyProtection="0"/>
    <xf numFmtId="0" fontId="11" fillId="0" borderId="0"/>
    <xf numFmtId="9" fontId="4" fillId="0" borderId="0" applyFont="0" applyFill="0" applyBorder="0" applyAlignment="0" applyProtection="0"/>
    <xf numFmtId="164" fontId="11" fillId="0" borderId="0" applyFont="0" applyFill="0" applyBorder="0" applyAlignment="0" applyProtection="0"/>
  </cellStyleXfs>
  <cellXfs count="570">
    <xf numFmtId="0" fontId="0" fillId="0" borderId="0" xfId="0"/>
    <xf numFmtId="0" fontId="0" fillId="0" borderId="0" xfId="0" applyAlignment="1">
      <alignment horizontal="center"/>
    </xf>
    <xf numFmtId="0" fontId="0" fillId="0" borderId="2" xfId="0" applyBorder="1" applyAlignment="1">
      <alignment vertical="center"/>
    </xf>
    <xf numFmtId="0" fontId="0" fillId="0" borderId="2" xfId="0" applyBorder="1"/>
    <xf numFmtId="165" fontId="4" fillId="4" borderId="2" xfId="1" applyFill="1" applyBorder="1" applyAlignment="1">
      <alignment horizontal="center" vertical="center"/>
    </xf>
    <xf numFmtId="168" fontId="4" fillId="4" borderId="14" xfId="1" applyNumberFormat="1" applyFill="1" applyBorder="1" applyAlignment="1">
      <alignment horizontal="center" vertical="center"/>
    </xf>
    <xf numFmtId="168" fontId="4" fillId="4" borderId="2" xfId="1" applyNumberFormat="1" applyFill="1" applyBorder="1" applyAlignment="1">
      <alignment horizontal="center" vertical="center"/>
    </xf>
    <xf numFmtId="168" fontId="0" fillId="4" borderId="2" xfId="1" applyNumberFormat="1" applyFont="1" applyFill="1" applyBorder="1" applyAlignment="1">
      <alignment horizontal="center" vertical="center"/>
    </xf>
    <xf numFmtId="165" fontId="5" fillId="2" borderId="2" xfId="1" applyFont="1" applyFill="1" applyBorder="1" applyAlignment="1">
      <alignment horizontal="center" vertical="center"/>
    </xf>
    <xf numFmtId="0" fontId="0" fillId="0" borderId="2" xfId="0" applyBorder="1" applyAlignment="1">
      <alignment horizontal="right" vertical="center"/>
    </xf>
    <xf numFmtId="0" fontId="0" fillId="0" borderId="13" xfId="0" quotePrefix="1" applyBorder="1" applyAlignment="1">
      <alignment horizontal="center" vertical="center"/>
    </xf>
    <xf numFmtId="165" fontId="0" fillId="0" borderId="0" xfId="1" applyFont="1"/>
    <xf numFmtId="0" fontId="0" fillId="6" borderId="2" xfId="6" applyFont="1" applyBorder="1" applyAlignment="1">
      <alignment horizontal="center" vertical="top" wrapText="1"/>
    </xf>
    <xf numFmtId="165" fontId="0" fillId="0" borderId="0" xfId="1" applyFont="1" applyAlignment="1">
      <alignment horizontal="center" vertical="center"/>
    </xf>
    <xf numFmtId="0" fontId="0" fillId="6" borderId="2" xfId="6" applyFont="1" applyBorder="1" applyAlignment="1">
      <alignment horizontal="left" vertical="top" wrapText="1"/>
    </xf>
    <xf numFmtId="0" fontId="0" fillId="0" borderId="0" xfId="0" applyAlignment="1">
      <alignment horizontal="center" vertical="center"/>
    </xf>
    <xf numFmtId="0" fontId="16" fillId="0" borderId="0" xfId="0" applyFont="1" applyAlignment="1">
      <alignment horizontal="right"/>
    </xf>
    <xf numFmtId="170" fontId="0" fillId="0" borderId="0" xfId="0" applyNumberFormat="1"/>
    <xf numFmtId="0" fontId="0" fillId="0" borderId="0" xfId="0" applyAlignment="1">
      <alignment horizontal="right"/>
    </xf>
    <xf numFmtId="3" fontId="0" fillId="0" borderId="0" xfId="0" applyNumberFormat="1" applyAlignment="1">
      <alignment horizontal="center"/>
    </xf>
    <xf numFmtId="0" fontId="14" fillId="0" borderId="0" xfId="0" applyFont="1"/>
    <xf numFmtId="0" fontId="15" fillId="0" borderId="0" xfId="0" applyFont="1"/>
    <xf numFmtId="0" fontId="15" fillId="4" borderId="14" xfId="4" applyFont="1" applyBorder="1" applyAlignment="1">
      <alignment horizontal="center" vertical="center"/>
    </xf>
    <xf numFmtId="0" fontId="15" fillId="4" borderId="2" xfId="4" applyFont="1" applyBorder="1" applyAlignment="1">
      <alignment horizontal="center" vertical="center" wrapText="1"/>
    </xf>
    <xf numFmtId="165" fontId="15" fillId="4" borderId="2" xfId="1" quotePrefix="1" applyFont="1" applyFill="1" applyBorder="1" applyAlignment="1">
      <alignment horizontal="center" vertical="center"/>
    </xf>
    <xf numFmtId="0" fontId="21" fillId="0" borderId="0" xfId="0" applyFont="1"/>
    <xf numFmtId="0" fontId="22" fillId="0" borderId="7" xfId="5" applyFont="1" applyFill="1" applyBorder="1" applyAlignment="1">
      <alignment vertical="center" wrapText="1"/>
    </xf>
    <xf numFmtId="0" fontId="22" fillId="0" borderId="0" xfId="0" applyFont="1"/>
    <xf numFmtId="0" fontId="23" fillId="0" borderId="0" xfId="0" applyFont="1"/>
    <xf numFmtId="0" fontId="7" fillId="0" borderId="8" xfId="0" applyFont="1" applyBorder="1" applyAlignment="1">
      <alignment horizontal="center" vertical="center"/>
    </xf>
    <xf numFmtId="0" fontId="7" fillId="0" borderId="9" xfId="0" applyFont="1" applyBorder="1" applyAlignment="1">
      <alignment wrapText="1"/>
    </xf>
    <xf numFmtId="0" fontId="7" fillId="0" borderId="10" xfId="0" applyFont="1" applyBorder="1" applyAlignment="1">
      <alignment horizontal="center" vertical="center"/>
    </xf>
    <xf numFmtId="166" fontId="7" fillId="0" borderId="0" xfId="1" applyNumberFormat="1" applyFont="1" applyBorder="1" applyAlignment="1">
      <alignment horizontal="center" vertical="center"/>
    </xf>
    <xf numFmtId="0" fontId="7" fillId="0" borderId="11" xfId="0" applyFont="1" applyBorder="1" applyAlignment="1">
      <alignment wrapText="1"/>
    </xf>
    <xf numFmtId="21" fontId="7" fillId="0" borderId="10" xfId="0" quotePrefix="1" applyNumberFormat="1" applyFont="1" applyBorder="1" applyAlignment="1">
      <alignment horizontal="center" vertical="center"/>
    </xf>
    <xf numFmtId="0" fontId="7" fillId="0" borderId="11" xfId="0" applyFont="1" applyBorder="1" applyAlignment="1">
      <alignment horizontal="left" vertical="center" wrapText="1"/>
    </xf>
    <xf numFmtId="21" fontId="7" fillId="0" borderId="18" xfId="0" quotePrefix="1" applyNumberFormat="1" applyFont="1" applyBorder="1" applyAlignment="1">
      <alignment horizontal="center" vertical="center"/>
    </xf>
    <xf numFmtId="0" fontId="7" fillId="0" borderId="19" xfId="0" applyFont="1" applyBorder="1" applyAlignment="1">
      <alignment horizontal="center" vertical="center"/>
    </xf>
    <xf numFmtId="166" fontId="7" fillId="0" borderId="19" xfId="1" applyNumberFormat="1" applyFont="1" applyBorder="1" applyAlignment="1">
      <alignment horizontal="center" vertical="center"/>
    </xf>
    <xf numFmtId="0" fontId="7" fillId="0" borderId="20" xfId="0" applyFont="1" applyBorder="1" applyAlignment="1">
      <alignment horizontal="left" vertical="center"/>
    </xf>
    <xf numFmtId="0" fontId="7" fillId="7" borderId="22" xfId="0" applyFont="1" applyFill="1" applyBorder="1" applyAlignment="1">
      <alignment horizontal="left" vertical="center" wrapText="1"/>
    </xf>
    <xf numFmtId="20" fontId="7" fillId="0" borderId="0" xfId="0" quotePrefix="1" applyNumberFormat="1" applyFont="1" applyAlignment="1">
      <alignment horizontal="center" vertical="center"/>
    </xf>
    <xf numFmtId="0" fontId="7" fillId="0" borderId="0" xfId="0" applyFont="1" applyAlignment="1">
      <alignment wrapText="1"/>
    </xf>
    <xf numFmtId="0" fontId="7" fillId="7" borderId="0" xfId="0" applyFont="1" applyFill="1" applyAlignment="1">
      <alignment horizontal="left" vertical="center" wrapText="1"/>
    </xf>
    <xf numFmtId="20" fontId="7" fillId="0" borderId="19" xfId="0" quotePrefix="1" applyNumberFormat="1" applyFont="1" applyBorder="1" applyAlignment="1">
      <alignment horizontal="center" vertical="center"/>
    </xf>
    <xf numFmtId="0" fontId="7" fillId="0" borderId="19" xfId="0" applyFont="1" applyBorder="1" applyAlignment="1">
      <alignment wrapText="1"/>
    </xf>
    <xf numFmtId="20" fontId="7" fillId="0" borderId="22" xfId="0" quotePrefix="1" applyNumberFormat="1" applyFont="1" applyBorder="1" applyAlignment="1">
      <alignment horizontal="center" vertical="center"/>
    </xf>
    <xf numFmtId="0" fontId="7" fillId="7" borderId="22" xfId="0" applyFont="1" applyFill="1" applyBorder="1" applyAlignment="1">
      <alignment vertical="center" wrapText="1"/>
    </xf>
    <xf numFmtId="0" fontId="7" fillId="0" borderId="0" xfId="0" applyFont="1"/>
    <xf numFmtId="0" fontId="7" fillId="0" borderId="0" xfId="0" applyFont="1" applyAlignment="1">
      <alignment horizontal="left" vertical="center" wrapText="1"/>
    </xf>
    <xf numFmtId="0" fontId="7" fillId="0" borderId="0" xfId="0" applyFont="1" applyAlignment="1">
      <alignment horizontal="left" vertical="top"/>
    </xf>
    <xf numFmtId="0" fontId="7" fillId="0" borderId="0" xfId="0" applyFont="1" applyAlignment="1">
      <alignment vertical="top" wrapText="1"/>
    </xf>
    <xf numFmtId="165" fontId="7" fillId="0" borderId="0" xfId="1" applyFont="1" applyFill="1" applyBorder="1" applyAlignment="1">
      <alignment horizontal="center" vertical="center"/>
    </xf>
    <xf numFmtId="165" fontId="7" fillId="0" borderId="0" xfId="1" applyFont="1" applyBorder="1" applyAlignment="1">
      <alignment horizontal="center" vertical="center"/>
    </xf>
    <xf numFmtId="49" fontId="7" fillId="0" borderId="0" xfId="0" quotePrefix="1" applyNumberFormat="1" applyFont="1" applyAlignment="1">
      <alignment horizontal="center" vertical="center"/>
    </xf>
    <xf numFmtId="0" fontId="7" fillId="0" borderId="22" xfId="0" quotePrefix="1" applyFont="1" applyBorder="1" applyAlignment="1">
      <alignment horizontal="center" vertical="center"/>
    </xf>
    <xf numFmtId="0" fontId="7" fillId="0" borderId="22" xfId="0" applyFont="1" applyBorder="1"/>
    <xf numFmtId="0" fontId="7" fillId="0" borderId="19" xfId="0" applyFont="1" applyBorder="1"/>
    <xf numFmtId="0" fontId="7" fillId="7" borderId="22" xfId="0" applyFont="1" applyFill="1" applyBorder="1" applyAlignment="1">
      <alignment wrapText="1"/>
    </xf>
    <xf numFmtId="0" fontId="7" fillId="0" borderId="0" xfId="0" quotePrefix="1" applyFont="1" applyAlignment="1">
      <alignment horizontal="center" vertical="center"/>
    </xf>
    <xf numFmtId="0" fontId="7" fillId="0" borderId="19" xfId="0" quotePrefix="1" applyFont="1" applyBorder="1" applyAlignment="1">
      <alignment horizontal="center" vertical="center"/>
    </xf>
    <xf numFmtId="0" fontId="19" fillId="0" borderId="22" xfId="0" quotePrefix="1" applyFont="1" applyBorder="1" applyAlignment="1">
      <alignment horizontal="center" vertical="center"/>
    </xf>
    <xf numFmtId="0" fontId="19" fillId="0" borderId="22" xfId="0" applyFont="1" applyBorder="1" applyAlignment="1">
      <alignment wrapText="1"/>
    </xf>
    <xf numFmtId="49" fontId="7" fillId="0" borderId="19" xfId="0" quotePrefix="1" applyNumberFormat="1" applyFont="1" applyBorder="1" applyAlignment="1">
      <alignment horizontal="center" vertical="center"/>
    </xf>
    <xf numFmtId="165" fontId="7" fillId="0" borderId="19" xfId="1" applyFont="1" applyBorder="1" applyAlignment="1">
      <alignment horizontal="center" vertical="center"/>
    </xf>
    <xf numFmtId="3" fontId="0" fillId="0" borderId="2" xfId="0" applyNumberFormat="1" applyBorder="1" applyAlignment="1">
      <alignment horizontal="center"/>
    </xf>
    <xf numFmtId="0" fontId="16" fillId="0" borderId="0" xfId="0" applyFont="1" applyAlignment="1">
      <alignment horizontal="center"/>
    </xf>
    <xf numFmtId="20" fontId="7" fillId="7" borderId="0" xfId="0" quotePrefix="1" applyNumberFormat="1" applyFont="1" applyFill="1" applyAlignment="1">
      <alignment horizontal="center" vertical="center"/>
    </xf>
    <xf numFmtId="20" fontId="7" fillId="0" borderId="0" xfId="0" applyNumberFormat="1" applyFont="1" applyAlignment="1">
      <alignment horizontal="center" vertical="center"/>
    </xf>
    <xf numFmtId="20" fontId="7" fillId="8" borderId="0" xfId="0" applyNumberFormat="1" applyFont="1" applyFill="1" applyAlignment="1">
      <alignment horizontal="center" vertical="center"/>
    </xf>
    <xf numFmtId="20" fontId="7" fillId="8" borderId="18" xfId="0" applyNumberFormat="1" applyFont="1" applyFill="1" applyBorder="1" applyAlignment="1">
      <alignment horizontal="center" vertical="center"/>
    </xf>
    <xf numFmtId="0" fontId="7" fillId="7" borderId="0" xfId="0" applyFont="1" applyFill="1" applyAlignment="1">
      <alignment horizontal="center" vertical="center"/>
    </xf>
    <xf numFmtId="166" fontId="7" fillId="7" borderId="0" xfId="1" applyNumberFormat="1" applyFont="1" applyFill="1" applyBorder="1" applyAlignment="1">
      <alignment horizontal="center" vertical="center"/>
    </xf>
    <xf numFmtId="165" fontId="15" fillId="0" borderId="2" xfId="1" quotePrefix="1" applyFont="1" applyBorder="1" applyAlignment="1">
      <alignment horizontal="center" vertical="center"/>
    </xf>
    <xf numFmtId="0" fontId="15" fillId="0" borderId="28" xfId="0" applyFont="1" applyBorder="1" applyAlignment="1">
      <alignment horizontal="center" vertical="center"/>
    </xf>
    <xf numFmtId="0" fontId="15" fillId="0" borderId="29" xfId="0" quotePrefix="1" applyFont="1" applyBorder="1" applyAlignment="1">
      <alignment horizontal="center" vertical="center"/>
    </xf>
    <xf numFmtId="169" fontId="0" fillId="0" borderId="28" xfId="1" applyNumberFormat="1" applyFont="1" applyBorder="1" applyAlignment="1">
      <alignment horizontal="left" vertical="center" indent="2"/>
    </xf>
    <xf numFmtId="0" fontId="7" fillId="0" borderId="19" xfId="0" applyFont="1" applyBorder="1" applyAlignment="1">
      <alignment horizontal="left" vertical="center"/>
    </xf>
    <xf numFmtId="165" fontId="5" fillId="2" borderId="8" xfId="1" applyFont="1" applyFill="1" applyBorder="1" applyAlignment="1">
      <alignment horizontal="center" vertical="center"/>
    </xf>
    <xf numFmtId="0" fontId="7" fillId="0" borderId="4" xfId="0" applyFont="1" applyBorder="1" applyAlignment="1">
      <alignment vertical="top" wrapText="1"/>
    </xf>
    <xf numFmtId="0" fontId="0" fillId="0" borderId="36" xfId="0" applyBorder="1"/>
    <xf numFmtId="165" fontId="22" fillId="0" borderId="2" xfId="1" applyFont="1" applyBorder="1" applyAlignment="1">
      <alignment horizontal="center" vertical="center"/>
    </xf>
    <xf numFmtId="0" fontId="7" fillId="8" borderId="0" xfId="0" applyFont="1" applyFill="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15" fillId="4" borderId="2" xfId="4" applyFont="1" applyBorder="1" applyAlignment="1">
      <alignment horizontal="center" vertical="center"/>
    </xf>
    <xf numFmtId="0" fontId="0" fillId="0" borderId="2" xfId="0" applyBorder="1" applyAlignment="1">
      <alignment horizontal="center" vertical="center"/>
    </xf>
    <xf numFmtId="0" fontId="15" fillId="0" borderId="16" xfId="0" quotePrefix="1" applyFont="1" applyBorder="1" applyAlignment="1">
      <alignment horizontal="center" vertical="center"/>
    </xf>
    <xf numFmtId="0" fontId="25" fillId="0" borderId="0" xfId="0" applyFont="1" applyAlignment="1">
      <alignment horizontal="center" vertical="center"/>
    </xf>
    <xf numFmtId="0" fontId="24" fillId="7" borderId="22" xfId="0" applyFont="1" applyFill="1" applyBorder="1" applyAlignment="1">
      <alignment vertical="center" wrapText="1"/>
    </xf>
    <xf numFmtId="0" fontId="6" fillId="8" borderId="0" xfId="5" applyFill="1" applyBorder="1" applyAlignment="1"/>
    <xf numFmtId="0" fontId="10" fillId="8" borderId="0" xfId="3" applyFont="1" applyFill="1" applyBorder="1" applyAlignment="1">
      <alignment vertical="center" wrapText="1"/>
    </xf>
    <xf numFmtId="0" fontId="12" fillId="0" borderId="10" xfId="0" applyFont="1" applyBorder="1" applyAlignment="1">
      <alignment horizontal="center"/>
    </xf>
    <xf numFmtId="0" fontId="23" fillId="9" borderId="10" xfId="0" applyFont="1" applyFill="1" applyBorder="1"/>
    <xf numFmtId="0" fontId="4" fillId="4" borderId="4" xfId="4" applyBorder="1" applyAlignment="1">
      <alignment horizontal="center" vertical="center"/>
    </xf>
    <xf numFmtId="0" fontId="23" fillId="9" borderId="12" xfId="0" applyFont="1" applyFill="1" applyBorder="1"/>
    <xf numFmtId="0" fontId="23" fillId="9" borderId="5" xfId="0" applyFont="1" applyFill="1" applyBorder="1"/>
    <xf numFmtId="165" fontId="15" fillId="4" borderId="4" xfId="1" quotePrefix="1" applyFont="1" applyFill="1" applyBorder="1" applyAlignment="1">
      <alignment horizontal="center" vertical="center"/>
    </xf>
    <xf numFmtId="165" fontId="15" fillId="4" borderId="9" xfId="1" applyFont="1" applyFill="1" applyBorder="1" applyAlignment="1">
      <alignment horizontal="center" vertical="center"/>
    </xf>
    <xf numFmtId="165" fontId="15" fillId="4" borderId="4" xfId="1" applyFont="1" applyFill="1" applyBorder="1" applyAlignment="1">
      <alignment horizontal="center" vertical="center"/>
    </xf>
    <xf numFmtId="0" fontId="12" fillId="0" borderId="0" xfId="0" applyFont="1" applyAlignment="1">
      <alignment horizontal="center"/>
    </xf>
    <xf numFmtId="3" fontId="0" fillId="0" borderId="2" xfId="0" applyNumberFormat="1" applyBorder="1" applyAlignment="1">
      <alignment horizontal="center" vertical="center"/>
    </xf>
    <xf numFmtId="0" fontId="3" fillId="0" borderId="2" xfId="0" applyFont="1" applyBorder="1" applyAlignment="1">
      <alignment horizontal="center" vertical="center"/>
    </xf>
    <xf numFmtId="0" fontId="3" fillId="7" borderId="2" xfId="0" applyFont="1" applyFill="1" applyBorder="1" applyAlignment="1">
      <alignment horizontal="left" vertical="top" wrapText="1"/>
    </xf>
    <xf numFmtId="20" fontId="3" fillId="0" borderId="2" xfId="0" quotePrefix="1" applyNumberFormat="1" applyFont="1" applyBorder="1" applyAlignment="1">
      <alignment horizontal="center" vertical="center"/>
    </xf>
    <xf numFmtId="0" fontId="3" fillId="0" borderId="2" xfId="0" applyFont="1" applyBorder="1"/>
    <xf numFmtId="166" fontId="3" fillId="0" borderId="2" xfId="1" applyNumberFormat="1" applyFont="1" applyBorder="1" applyAlignment="1">
      <alignment horizontal="center" vertical="center"/>
    </xf>
    <xf numFmtId="165" fontId="3" fillId="0" borderId="2" xfId="1" applyFont="1" applyFill="1" applyBorder="1" applyAlignment="1">
      <alignment horizontal="center" vertical="center"/>
    </xf>
    <xf numFmtId="165" fontId="3" fillId="0" borderId="2" xfId="1" applyFont="1" applyBorder="1" applyAlignment="1">
      <alignment horizontal="center" vertical="center"/>
    </xf>
    <xf numFmtId="49" fontId="3" fillId="0" borderId="2" xfId="0" quotePrefix="1" applyNumberFormat="1" applyFont="1" applyBorder="1" applyAlignment="1">
      <alignment horizontal="center" vertical="center"/>
    </xf>
    <xf numFmtId="21" fontId="3" fillId="0" borderId="2" xfId="0" quotePrefix="1" applyNumberFormat="1" applyFont="1" applyBorder="1" applyAlignment="1">
      <alignment horizontal="center" vertical="center"/>
    </xf>
    <xf numFmtId="0" fontId="3" fillId="0" borderId="2" xfId="0" applyFont="1" applyBorder="1" applyAlignment="1">
      <alignment horizontal="left" vertical="center"/>
    </xf>
    <xf numFmtId="21" fontId="3" fillId="0" borderId="17" xfId="0" quotePrefix="1" applyNumberFormat="1"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xf numFmtId="165" fontId="5" fillId="2" borderId="4" xfId="1" applyFont="1" applyFill="1" applyBorder="1" applyAlignment="1">
      <alignment horizontal="center" vertical="center" wrapText="1"/>
    </xf>
    <xf numFmtId="0" fontId="7" fillId="0" borderId="4" xfId="0" applyFont="1" applyBorder="1" applyAlignment="1">
      <alignment vertical="center" wrapText="1"/>
    </xf>
    <xf numFmtId="0" fontId="7" fillId="0" borderId="2" xfId="0" applyFont="1" applyBorder="1" applyAlignment="1">
      <alignment horizontal="center" vertical="center"/>
    </xf>
    <xf numFmtId="0" fontId="7" fillId="7" borderId="2" xfId="0" applyFont="1" applyFill="1" applyBorder="1" applyAlignment="1">
      <alignment horizontal="left" vertical="top" wrapText="1"/>
    </xf>
    <xf numFmtId="20" fontId="7" fillId="0" borderId="2" xfId="0" quotePrefix="1" applyNumberFormat="1" applyFont="1" applyBorder="1" applyAlignment="1">
      <alignment horizontal="center" vertical="center"/>
    </xf>
    <xf numFmtId="0" fontId="7" fillId="0" borderId="2" xfId="0" applyFont="1" applyBorder="1"/>
    <xf numFmtId="166" fontId="7" fillId="0" borderId="2" xfId="1" applyNumberFormat="1" applyFont="1" applyBorder="1" applyAlignment="1">
      <alignment horizontal="center" vertical="center"/>
    </xf>
    <xf numFmtId="165" fontId="7" fillId="0" borderId="2" xfId="1" applyFont="1" applyFill="1" applyBorder="1" applyAlignment="1">
      <alignment horizontal="center" vertical="center"/>
    </xf>
    <xf numFmtId="165" fontId="7" fillId="0" borderId="2" xfId="1" applyFont="1" applyBorder="1" applyAlignment="1">
      <alignment horizontal="center" vertical="center"/>
    </xf>
    <xf numFmtId="49" fontId="7" fillId="0" borderId="2" xfId="0" quotePrefix="1" applyNumberFormat="1" applyFont="1" applyBorder="1" applyAlignment="1">
      <alignment horizontal="center" vertical="center"/>
    </xf>
    <xf numFmtId="21" fontId="7" fillId="0" borderId="2" xfId="0" quotePrefix="1" applyNumberFormat="1" applyFont="1" applyBorder="1" applyAlignment="1">
      <alignment horizontal="center" vertical="center"/>
    </xf>
    <xf numFmtId="0" fontId="7" fillId="0" borderId="2" xfId="0" applyFont="1" applyBorder="1" applyAlignment="1">
      <alignment horizontal="left" vertical="center"/>
    </xf>
    <xf numFmtId="170" fontId="0" fillId="0" borderId="2" xfId="0" applyNumberFormat="1" applyBorder="1" applyAlignment="1">
      <alignment horizontal="center" vertical="center"/>
    </xf>
    <xf numFmtId="169" fontId="0" fillId="0" borderId="2" xfId="0" applyNumberFormat="1" applyBorder="1" applyAlignment="1">
      <alignment horizontal="center" vertical="center"/>
    </xf>
    <xf numFmtId="166" fontId="0" fillId="0" borderId="2" xfId="1" applyNumberFormat="1" applyFont="1" applyFill="1" applyBorder="1" applyAlignment="1">
      <alignment horizontal="center" vertical="center"/>
    </xf>
    <xf numFmtId="1" fontId="0" fillId="0" borderId="28" xfId="1" applyNumberFormat="1" applyFont="1" applyBorder="1" applyAlignment="1">
      <alignment horizontal="center" vertical="center"/>
    </xf>
    <xf numFmtId="170" fontId="0" fillId="0" borderId="2" xfId="0" applyNumberFormat="1" applyBorder="1" applyAlignment="1">
      <alignment horizontal="center"/>
    </xf>
    <xf numFmtId="169" fontId="0" fillId="0" borderId="28" xfId="1" applyNumberFormat="1" applyFont="1" applyFill="1" applyBorder="1" applyAlignment="1">
      <alignment horizontal="left" vertical="center" indent="2"/>
    </xf>
    <xf numFmtId="0" fontId="0" fillId="0" borderId="0" xfId="0" applyAlignment="1">
      <alignment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20" xfId="0" applyFont="1" applyBorder="1" applyAlignment="1">
      <alignment horizontal="center" vertical="center"/>
    </xf>
    <xf numFmtId="166" fontId="7" fillId="0" borderId="4" xfId="1" applyNumberFormat="1" applyFont="1" applyBorder="1" applyAlignment="1">
      <alignment horizontal="center" vertical="center"/>
    </xf>
    <xf numFmtId="166" fontId="7" fillId="0" borderId="5" xfId="1" applyNumberFormat="1" applyFont="1" applyBorder="1" applyAlignment="1">
      <alignment horizontal="center" vertical="center"/>
    </xf>
    <xf numFmtId="166" fontId="7" fillId="0" borderId="25" xfId="1" applyNumberFormat="1" applyFont="1" applyBorder="1" applyAlignment="1">
      <alignment horizontal="center" vertical="center"/>
    </xf>
    <xf numFmtId="0" fontId="2" fillId="0" borderId="0" xfId="0" applyFont="1"/>
    <xf numFmtId="0" fontId="2" fillId="7" borderId="0" xfId="0" applyFont="1" applyFill="1" applyAlignment="1">
      <alignment wrapText="1"/>
    </xf>
    <xf numFmtId="0" fontId="15" fillId="0" borderId="0" xfId="0" applyFont="1" applyAlignment="1">
      <alignment vertical="center" wrapText="1"/>
    </xf>
    <xf numFmtId="169" fontId="0" fillId="0" borderId="6" xfId="0" applyNumberFormat="1" applyBorder="1" applyAlignment="1">
      <alignment horizontal="center" vertical="center"/>
    </xf>
    <xf numFmtId="0" fontId="0" fillId="0" borderId="14" xfId="0" applyBorder="1" applyAlignment="1">
      <alignment horizontal="center" vertical="center"/>
    </xf>
    <xf numFmtId="165" fontId="22" fillId="0" borderId="2" xfId="1" applyFont="1" applyFill="1" applyBorder="1" applyAlignment="1">
      <alignment horizontal="center" vertical="center"/>
    </xf>
    <xf numFmtId="0" fontId="0" fillId="0" borderId="45" xfId="0" applyBorder="1" applyAlignment="1">
      <alignment horizontal="center" vertical="center"/>
    </xf>
    <xf numFmtId="1" fontId="0" fillId="0" borderId="2" xfId="1" applyNumberFormat="1" applyFont="1" applyFill="1" applyBorder="1" applyAlignment="1">
      <alignment horizontal="center" vertical="center"/>
    </xf>
    <xf numFmtId="0" fontId="0" fillId="0" borderId="2" xfId="1" applyNumberFormat="1" applyFont="1" applyFill="1" applyBorder="1" applyAlignment="1">
      <alignment horizontal="center" vertical="center"/>
    </xf>
    <xf numFmtId="0" fontId="0" fillId="10" borderId="14" xfId="0" applyFill="1" applyBorder="1" applyAlignment="1">
      <alignment horizontal="center" vertical="center"/>
    </xf>
    <xf numFmtId="3" fontId="22" fillId="0" borderId="2" xfId="1" applyNumberFormat="1" applyFont="1" applyFill="1" applyBorder="1" applyAlignment="1">
      <alignment horizontal="center" vertical="center"/>
    </xf>
    <xf numFmtId="0" fontId="23" fillId="0" borderId="3" xfId="0" applyFont="1" applyBorder="1"/>
    <xf numFmtId="9" fontId="22" fillId="0" borderId="2" xfId="8" applyFont="1" applyFill="1" applyBorder="1" applyAlignment="1">
      <alignment horizontal="center" vertical="center"/>
    </xf>
    <xf numFmtId="165" fontId="14" fillId="0" borderId="0" xfId="1" applyFont="1" applyFill="1" applyAlignment="1">
      <alignment horizontal="center" vertical="center"/>
    </xf>
    <xf numFmtId="2" fontId="22" fillId="0" borderId="2" xfId="8" applyNumberFormat="1" applyFont="1" applyFill="1" applyBorder="1" applyAlignment="1">
      <alignment horizontal="center" vertical="center"/>
    </xf>
    <xf numFmtId="9" fontId="22" fillId="0" borderId="4" xfId="8" applyFont="1" applyFill="1" applyBorder="1" applyAlignment="1">
      <alignment horizontal="center" vertical="center"/>
    </xf>
    <xf numFmtId="2" fontId="22" fillId="0" borderId="4" xfId="8" applyNumberFormat="1" applyFont="1" applyFill="1" applyBorder="1" applyAlignment="1">
      <alignment horizontal="center" vertical="center"/>
    </xf>
    <xf numFmtId="169" fontId="0" fillId="0" borderId="46" xfId="1" applyNumberFormat="1" applyFont="1" applyBorder="1" applyAlignment="1">
      <alignment horizontal="left" vertical="center" indent="2"/>
    </xf>
    <xf numFmtId="170" fontId="0" fillId="0" borderId="4" xfId="0" applyNumberFormat="1" applyBorder="1" applyAlignment="1">
      <alignment horizontal="center"/>
    </xf>
    <xf numFmtId="169" fontId="0" fillId="0" borderId="4" xfId="0" applyNumberFormat="1" applyBorder="1" applyAlignment="1">
      <alignment horizontal="center" vertical="center"/>
    </xf>
    <xf numFmtId="170" fontId="0" fillId="0" borderId="6" xfId="0" applyNumberFormat="1" applyBorder="1" applyAlignment="1">
      <alignment horizontal="center"/>
    </xf>
    <xf numFmtId="0" fontId="15" fillId="0" borderId="4" xfId="0" quotePrefix="1" applyFont="1" applyBorder="1" applyAlignment="1">
      <alignment horizontal="center" vertical="center"/>
    </xf>
    <xf numFmtId="0" fontId="15" fillId="0" borderId="9" xfId="0" quotePrefix="1" applyFont="1" applyBorder="1" applyAlignment="1">
      <alignment horizontal="center" vertical="center"/>
    </xf>
    <xf numFmtId="1" fontId="0" fillId="0" borderId="46" xfId="1" applyNumberFormat="1" applyFont="1" applyBorder="1" applyAlignment="1">
      <alignment horizontal="center" vertical="center"/>
    </xf>
    <xf numFmtId="0" fontId="23" fillId="0" borderId="4" xfId="0" quotePrefix="1" applyFont="1" applyBorder="1" applyAlignment="1">
      <alignment horizontal="center" vertical="center"/>
    </xf>
    <xf numFmtId="9" fontId="22" fillId="0" borderId="6" xfId="8" applyFont="1" applyFill="1" applyBorder="1" applyAlignment="1">
      <alignment horizontal="center" vertical="center"/>
    </xf>
    <xf numFmtId="2" fontId="22" fillId="0" borderId="6" xfId="8" applyNumberFormat="1" applyFont="1" applyFill="1" applyBorder="1" applyAlignment="1">
      <alignment horizontal="center" vertical="center"/>
    </xf>
    <xf numFmtId="0" fontId="0" fillId="0" borderId="3" xfId="0" applyBorder="1" applyAlignment="1">
      <alignment horizontal="center" vertical="center"/>
    </xf>
    <xf numFmtId="169" fontId="0" fillId="0" borderId="53" xfId="1" applyNumberFormat="1" applyFont="1" applyBorder="1" applyAlignment="1">
      <alignment horizontal="left" vertical="center" indent="2"/>
    </xf>
    <xf numFmtId="1" fontId="0" fillId="0" borderId="53" xfId="1" applyNumberFormat="1" applyFont="1" applyBorder="1" applyAlignment="1">
      <alignment horizontal="center" vertical="center"/>
    </xf>
    <xf numFmtId="169" fontId="0" fillId="0" borderId="53" xfId="1" applyNumberFormat="1" applyFont="1" applyFill="1" applyBorder="1" applyAlignment="1">
      <alignment horizontal="left" vertical="center" indent="2"/>
    </xf>
    <xf numFmtId="1" fontId="0" fillId="0" borderId="26" xfId="1" applyNumberFormat="1" applyFont="1" applyBorder="1" applyAlignment="1">
      <alignment horizontal="center" vertical="center"/>
    </xf>
    <xf numFmtId="169" fontId="0" fillId="0" borderId="54" xfId="1" applyNumberFormat="1" applyFont="1" applyBorder="1" applyAlignment="1">
      <alignment horizontal="left" vertical="center" indent="2"/>
    </xf>
    <xf numFmtId="1" fontId="0" fillId="0" borderId="55" xfId="1" applyNumberFormat="1" applyFont="1" applyBorder="1" applyAlignment="1">
      <alignment horizontal="center" vertical="center"/>
    </xf>
    <xf numFmtId="169" fontId="0" fillId="0" borderId="55" xfId="1" applyNumberFormat="1" applyFont="1" applyBorder="1" applyAlignment="1">
      <alignment horizontal="left" vertical="center" indent="2"/>
    </xf>
    <xf numFmtId="169" fontId="0" fillId="0" borderId="55" xfId="1" applyNumberFormat="1" applyFont="1" applyFill="1" applyBorder="1" applyAlignment="1">
      <alignment horizontal="left" vertical="center" indent="2"/>
    </xf>
    <xf numFmtId="1" fontId="0" fillId="0" borderId="54" xfId="1" applyNumberFormat="1" applyFont="1" applyBorder="1" applyAlignment="1">
      <alignment horizontal="center" vertical="center"/>
    </xf>
    <xf numFmtId="0" fontId="0" fillId="0" borderId="56" xfId="0" applyBorder="1" applyAlignment="1">
      <alignment horizontal="center" vertical="center"/>
    </xf>
    <xf numFmtId="169" fontId="0" fillId="0" borderId="52" xfId="1" applyNumberFormat="1" applyFont="1" applyBorder="1" applyAlignment="1">
      <alignment horizontal="left" vertical="center" indent="2"/>
    </xf>
    <xf numFmtId="1" fontId="0" fillId="0" borderId="57" xfId="1" applyNumberFormat="1" applyFont="1" applyBorder="1" applyAlignment="1">
      <alignment horizontal="center" vertical="center"/>
    </xf>
    <xf numFmtId="169" fontId="0" fillId="0" borderId="57" xfId="1" applyNumberFormat="1" applyFont="1" applyBorder="1" applyAlignment="1">
      <alignment horizontal="left" vertical="center" indent="2"/>
    </xf>
    <xf numFmtId="169" fontId="0" fillId="0" borderId="57" xfId="1" applyNumberFormat="1" applyFont="1" applyFill="1" applyBorder="1" applyAlignment="1">
      <alignment horizontal="left" vertical="center" indent="2"/>
    </xf>
    <xf numFmtId="171" fontId="0" fillId="0" borderId="56" xfId="1" applyNumberFormat="1" applyFont="1" applyBorder="1" applyAlignment="1">
      <alignment horizontal="center" vertical="center"/>
    </xf>
    <xf numFmtId="169" fontId="0" fillId="0" borderId="32" xfId="1" applyNumberFormat="1" applyFont="1" applyBorder="1" applyAlignment="1">
      <alignment horizontal="left" vertical="center" indent="2"/>
    </xf>
    <xf numFmtId="169" fontId="0" fillId="0" borderId="49" xfId="1" applyNumberFormat="1" applyFont="1" applyBorder="1" applyAlignment="1">
      <alignment horizontal="left" vertical="center" indent="2"/>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57" xfId="0" applyBorder="1" applyAlignment="1">
      <alignment horizontal="center" vertical="center"/>
    </xf>
    <xf numFmtId="1" fontId="0" fillId="0" borderId="56" xfId="1" applyNumberFormat="1" applyFont="1" applyBorder="1" applyAlignment="1">
      <alignment horizontal="center" vertical="center"/>
    </xf>
    <xf numFmtId="0" fontId="0" fillId="0" borderId="9"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169" fontId="0" fillId="0" borderId="58" xfId="1" applyNumberFormat="1" applyFont="1" applyBorder="1" applyAlignment="1">
      <alignment horizontal="left" vertical="center" indent="2"/>
    </xf>
    <xf numFmtId="1" fontId="0" fillId="0" borderId="58" xfId="1" applyNumberFormat="1" applyFont="1" applyBorder="1" applyAlignment="1">
      <alignment horizontal="center" vertical="center"/>
    </xf>
    <xf numFmtId="1" fontId="0" fillId="0" borderId="59" xfId="1" applyNumberFormat="1" applyFont="1" applyBorder="1" applyAlignment="1">
      <alignment horizontal="center" vertical="center"/>
    </xf>
    <xf numFmtId="169" fontId="0" fillId="0" borderId="40" xfId="1" applyNumberFormat="1" applyFont="1" applyFill="1" applyBorder="1" applyAlignment="1">
      <alignment horizontal="left" vertical="center" indent="2"/>
    </xf>
    <xf numFmtId="169" fontId="0" fillId="0" borderId="26" xfId="1" applyNumberFormat="1" applyFont="1" applyBorder="1" applyAlignment="1">
      <alignment horizontal="left" vertical="center" indent="2"/>
    </xf>
    <xf numFmtId="14" fontId="0" fillId="0" borderId="57" xfId="1" applyNumberFormat="1" applyFont="1" applyBorder="1" applyAlignment="1">
      <alignment horizontal="center" vertical="center"/>
    </xf>
    <xf numFmtId="14" fontId="0" fillId="0" borderId="56" xfId="1" applyNumberFormat="1" applyFont="1" applyBorder="1" applyAlignment="1">
      <alignment horizontal="center" vertical="center"/>
    </xf>
    <xf numFmtId="0" fontId="4" fillId="4" borderId="2" xfId="4" applyBorder="1" applyAlignment="1">
      <alignment horizontal="center" vertical="center"/>
    </xf>
    <xf numFmtId="0" fontId="22" fillId="0" borderId="2" xfId="0" applyFont="1" applyBorder="1" applyAlignment="1">
      <alignment vertical="center" wrapText="1"/>
    </xf>
    <xf numFmtId="0" fontId="23" fillId="0" borderId="2" xfId="0" applyFont="1" applyBorder="1"/>
    <xf numFmtId="165" fontId="22" fillId="0" borderId="6" xfId="1" applyFont="1" applyFill="1" applyBorder="1" applyAlignment="1">
      <alignment horizontal="center" vertical="center"/>
    </xf>
    <xf numFmtId="165" fontId="0" fillId="0" borderId="0" xfId="1" applyFont="1" applyFill="1" applyAlignment="1">
      <alignment horizontal="center" vertical="center"/>
    </xf>
    <xf numFmtId="3" fontId="0" fillId="0" borderId="16" xfId="0" applyNumberFormat="1" applyBorder="1" applyAlignment="1">
      <alignment horizontal="center"/>
    </xf>
    <xf numFmtId="0" fontId="15" fillId="0" borderId="0" xfId="0" applyFont="1" applyAlignment="1">
      <alignment horizontal="center"/>
    </xf>
    <xf numFmtId="3" fontId="12" fillId="0" borderId="0" xfId="0" applyNumberFormat="1" applyFont="1" applyAlignment="1">
      <alignment horizontal="center"/>
    </xf>
    <xf numFmtId="3" fontId="15" fillId="0" borderId="2" xfId="0" applyNumberFormat="1" applyFont="1" applyBorder="1" applyAlignment="1">
      <alignment horizontal="center"/>
    </xf>
    <xf numFmtId="3" fontId="12" fillId="0" borderId="2" xfId="0" applyNumberFormat="1" applyFont="1" applyBorder="1" applyAlignment="1">
      <alignment horizontal="center"/>
    </xf>
    <xf numFmtId="166" fontId="6" fillId="8" borderId="0" xfId="1" applyNumberFormat="1" applyFont="1" applyFill="1" applyBorder="1" applyAlignment="1"/>
    <xf numFmtId="166" fontId="10" fillId="8" borderId="0" xfId="1" applyNumberFormat="1" applyFont="1" applyFill="1" applyBorder="1" applyAlignment="1">
      <alignment vertical="center" wrapText="1"/>
    </xf>
    <xf numFmtId="166" fontId="0" fillId="0" borderId="0" xfId="1" applyNumberFormat="1" applyFont="1" applyAlignment="1">
      <alignment horizontal="right"/>
    </xf>
    <xf numFmtId="166" fontId="0" fillId="0" borderId="2" xfId="1" applyNumberFormat="1" applyFont="1" applyBorder="1" applyAlignment="1">
      <alignment horizontal="right"/>
    </xf>
    <xf numFmtId="3" fontId="0" fillId="4" borderId="6" xfId="1" quotePrefix="1" applyNumberFormat="1" applyFont="1" applyFill="1" applyBorder="1" applyAlignment="1">
      <alignment horizontal="center" vertical="center"/>
    </xf>
    <xf numFmtId="3" fontId="0" fillId="4" borderId="13" xfId="1" quotePrefix="1" applyNumberFormat="1" applyFont="1" applyFill="1" applyBorder="1" applyAlignment="1">
      <alignment horizontal="right" vertical="center"/>
    </xf>
    <xf numFmtId="3" fontId="0" fillId="4" borderId="6" xfId="1" quotePrefix="1" applyNumberFormat="1" applyFont="1" applyFill="1" applyBorder="1" applyAlignment="1">
      <alignment horizontal="right" vertical="center"/>
    </xf>
    <xf numFmtId="0" fontId="12" fillId="0" borderId="2" xfId="0" applyFont="1" applyBorder="1" applyAlignment="1">
      <alignment horizontal="center"/>
    </xf>
    <xf numFmtId="0" fontId="23" fillId="9" borderId="2" xfId="0" applyFont="1" applyFill="1" applyBorder="1"/>
    <xf numFmtId="165" fontId="15" fillId="4" borderId="2" xfId="1" applyFont="1" applyFill="1" applyBorder="1" applyAlignment="1">
      <alignment horizontal="center" vertical="center"/>
    </xf>
    <xf numFmtId="3" fontId="0" fillId="0" borderId="2" xfId="0" applyNumberFormat="1" applyBorder="1" applyAlignment="1">
      <alignment horizontal="centerContinuous"/>
    </xf>
    <xf numFmtId="3" fontId="0" fillId="0" borderId="2" xfId="0" applyNumberFormat="1" applyBorder="1" applyAlignment="1">
      <alignment horizontal="centerContinuous" vertical="center"/>
    </xf>
    <xf numFmtId="0" fontId="15" fillId="0" borderId="2" xfId="0" applyFont="1" applyBorder="1" applyAlignment="1">
      <alignment horizontal="center"/>
    </xf>
    <xf numFmtId="0" fontId="0" fillId="11" borderId="2" xfId="0" applyFill="1" applyBorder="1" applyAlignment="1">
      <alignment horizontal="center" vertical="center"/>
    </xf>
    <xf numFmtId="0" fontId="16" fillId="11" borderId="0" xfId="0" applyFont="1" applyFill="1" applyAlignment="1">
      <alignment horizontal="center"/>
    </xf>
    <xf numFmtId="3" fontId="0" fillId="11" borderId="2" xfId="0" applyNumberFormat="1" applyFill="1" applyBorder="1" applyAlignment="1">
      <alignment horizontal="center"/>
    </xf>
    <xf numFmtId="0" fontId="0" fillId="11" borderId="0" xfId="0" applyFill="1"/>
    <xf numFmtId="3" fontId="0" fillId="11" borderId="2" xfId="0" applyNumberFormat="1" applyFill="1" applyBorder="1" applyAlignment="1">
      <alignment horizontal="center" vertical="center"/>
    </xf>
    <xf numFmtId="0" fontId="0" fillId="12" borderId="14" xfId="0" applyFill="1" applyBorder="1" applyAlignment="1">
      <alignment horizontal="center" vertical="center"/>
    </xf>
    <xf numFmtId="0" fontId="0" fillId="13" borderId="14" xfId="0" applyFill="1" applyBorder="1" applyAlignment="1">
      <alignment horizontal="center" vertical="center"/>
    </xf>
    <xf numFmtId="0" fontId="0" fillId="14" borderId="14" xfId="0" applyFill="1" applyBorder="1" applyAlignment="1">
      <alignment horizontal="center" vertical="center"/>
    </xf>
    <xf numFmtId="0" fontId="0" fillId="15" borderId="14" xfId="0" applyFill="1" applyBorder="1" applyAlignment="1">
      <alignment horizontal="center" vertical="center"/>
    </xf>
    <xf numFmtId="9" fontId="22" fillId="0" borderId="2" xfId="8" applyFont="1" applyFill="1" applyBorder="1" applyAlignment="1">
      <alignment vertical="center" wrapText="1"/>
    </xf>
    <xf numFmtId="165" fontId="23" fillId="0" borderId="2" xfId="1" applyFont="1" applyBorder="1" applyAlignment="1">
      <alignment horizontal="center" vertical="center"/>
    </xf>
    <xf numFmtId="0" fontId="15" fillId="0" borderId="2" xfId="0" applyFont="1" applyBorder="1"/>
    <xf numFmtId="9" fontId="23" fillId="0" borderId="2" xfId="8" applyFont="1" applyFill="1" applyBorder="1" applyAlignment="1">
      <alignment horizontal="center" vertical="center"/>
    </xf>
    <xf numFmtId="2" fontId="23" fillId="0" borderId="2" xfId="8" applyNumberFormat="1" applyFont="1" applyFill="1" applyBorder="1" applyAlignment="1">
      <alignment horizontal="center" vertical="center"/>
    </xf>
    <xf numFmtId="0" fontId="23" fillId="0" borderId="2" xfId="0" applyFont="1" applyBorder="1" applyAlignment="1">
      <alignment horizontal="center" wrapText="1"/>
    </xf>
    <xf numFmtId="10" fontId="0" fillId="0" borderId="2" xfId="8" applyNumberFormat="1" applyFont="1" applyFill="1" applyBorder="1" applyAlignment="1">
      <alignment horizontal="center" vertical="center"/>
    </xf>
    <xf numFmtId="3" fontId="0" fillId="0" borderId="6" xfId="0" applyNumberFormat="1" applyBorder="1" applyAlignment="1">
      <alignment horizontal="center" vertical="center"/>
    </xf>
    <xf numFmtId="0" fontId="15" fillId="4" borderId="2" xfId="4" applyFont="1" applyBorder="1" applyAlignment="1"/>
    <xf numFmtId="165" fontId="15" fillId="4" borderId="14" xfId="1" applyFont="1" applyFill="1" applyBorder="1" applyAlignment="1">
      <alignment horizontal="center" vertical="center"/>
    </xf>
    <xf numFmtId="3" fontId="0" fillId="0" borderId="16" xfId="0" applyNumberFormat="1" applyBorder="1" applyAlignment="1">
      <alignment horizontal="centerContinuous"/>
    </xf>
    <xf numFmtId="3" fontId="0" fillId="0" borderId="6" xfId="0" applyNumberFormat="1" applyBorder="1" applyAlignment="1">
      <alignment horizontal="centerContinuous" vertical="center"/>
    </xf>
    <xf numFmtId="3" fontId="0" fillId="0" borderId="5" xfId="0" applyNumberFormat="1" applyBorder="1" applyAlignment="1">
      <alignment horizontal="center" vertical="center"/>
    </xf>
    <xf numFmtId="3" fontId="12" fillId="0" borderId="4" xfId="0" applyNumberFormat="1" applyFont="1" applyBorder="1" applyAlignment="1">
      <alignment horizontal="center"/>
    </xf>
    <xf numFmtId="3" fontId="15" fillId="0" borderId="56" xfId="0" applyNumberFormat="1" applyFont="1" applyBorder="1" applyAlignment="1">
      <alignment horizontal="center"/>
    </xf>
    <xf numFmtId="3" fontId="15" fillId="0" borderId="60" xfId="0" applyNumberFormat="1" applyFont="1" applyBorder="1" applyAlignment="1">
      <alignment horizontal="center"/>
    </xf>
    <xf numFmtId="3" fontId="12" fillId="0" borderId="52" xfId="0" applyNumberFormat="1" applyFont="1" applyBorder="1" applyAlignment="1">
      <alignment horizontal="center"/>
    </xf>
    <xf numFmtId="0" fontId="6" fillId="5" borderId="0" xfId="5" applyBorder="1" applyAlignment="1"/>
    <xf numFmtId="0" fontId="23" fillId="0" borderId="0" xfId="0" applyFont="1" applyAlignment="1">
      <alignment horizontal="center"/>
    </xf>
    <xf numFmtId="0" fontId="23" fillId="0" borderId="2" xfId="0" applyFont="1" applyBorder="1" applyAlignment="1">
      <alignment horizontal="center" vertical="center" wrapText="1"/>
    </xf>
    <xf numFmtId="2" fontId="23" fillId="0" borderId="2" xfId="8" applyNumberFormat="1" applyFont="1" applyFill="1" applyBorder="1" applyAlignment="1">
      <alignment vertical="center"/>
    </xf>
    <xf numFmtId="170" fontId="23" fillId="0" borderId="8" xfId="1" applyNumberFormat="1" applyFont="1" applyFill="1" applyBorder="1" applyAlignment="1">
      <alignment vertical="center"/>
    </xf>
    <xf numFmtId="170" fontId="23" fillId="0" borderId="3" xfId="1" applyNumberFormat="1" applyFont="1" applyFill="1" applyBorder="1" applyAlignment="1">
      <alignment vertical="center"/>
    </xf>
    <xf numFmtId="165" fontId="23" fillId="0" borderId="0" xfId="1" applyFont="1" applyBorder="1" applyAlignment="1">
      <alignment horizontal="center" vertical="center"/>
    </xf>
    <xf numFmtId="9" fontId="23" fillId="0" borderId="0" xfId="8" applyFont="1" applyFill="1" applyBorder="1" applyAlignment="1">
      <alignment horizontal="center" vertical="center"/>
    </xf>
    <xf numFmtId="2" fontId="23" fillId="0" borderId="0" xfId="8" applyNumberFormat="1" applyFont="1" applyFill="1" applyBorder="1" applyAlignment="1">
      <alignment horizontal="center" vertical="center"/>
    </xf>
    <xf numFmtId="2" fontId="23" fillId="0" borderId="0" xfId="8" applyNumberFormat="1" applyFont="1" applyFill="1" applyBorder="1" applyAlignment="1">
      <alignment vertical="center"/>
    </xf>
    <xf numFmtId="10" fontId="22" fillId="0" borderId="15" xfId="8" applyNumberFormat="1" applyFont="1" applyBorder="1" applyAlignment="1">
      <alignment vertical="center"/>
    </xf>
    <xf numFmtId="10" fontId="22" fillId="0" borderId="16" xfId="8" applyNumberFormat="1" applyFont="1" applyFill="1" applyBorder="1" applyAlignment="1">
      <alignment vertical="center"/>
    </xf>
    <xf numFmtId="10" fontId="22" fillId="0" borderId="15" xfId="8" applyNumberFormat="1" applyFont="1" applyFill="1" applyBorder="1" applyAlignment="1">
      <alignment vertical="center"/>
    </xf>
    <xf numFmtId="10" fontId="23" fillId="0" borderId="2" xfId="8" applyNumberFormat="1" applyFont="1" applyBorder="1" applyAlignment="1">
      <alignment vertical="center"/>
    </xf>
    <xf numFmtId="10" fontId="22" fillId="0" borderId="2" xfId="8" applyNumberFormat="1" applyFont="1" applyBorder="1" applyAlignment="1">
      <alignment vertical="center"/>
    </xf>
    <xf numFmtId="172" fontId="28" fillId="0" borderId="61" xfId="1" applyNumberFormat="1" applyFont="1" applyFill="1" applyBorder="1" applyAlignment="1">
      <alignment horizontal="center" vertical="center"/>
    </xf>
    <xf numFmtId="2" fontId="23" fillId="0" borderId="6" xfId="8" applyNumberFormat="1" applyFont="1" applyFill="1" applyBorder="1" applyAlignment="1">
      <alignment horizontal="center" vertical="center"/>
    </xf>
    <xf numFmtId="165" fontId="4" fillId="0" borderId="62" xfId="1" applyFill="1" applyBorder="1" applyAlignment="1">
      <alignment horizontal="center" vertical="center"/>
    </xf>
    <xf numFmtId="2" fontId="23" fillId="0" borderId="2" xfId="8" applyNumberFormat="1" applyFont="1" applyBorder="1" applyAlignment="1">
      <alignment horizontal="center" vertical="center"/>
    </xf>
    <xf numFmtId="165" fontId="4" fillId="0" borderId="61" xfId="1" applyBorder="1" applyAlignment="1">
      <alignment horizontal="center" vertical="center"/>
    </xf>
    <xf numFmtId="10" fontId="23" fillId="0" borderId="15" xfId="8" applyNumberFormat="1" applyFont="1" applyBorder="1" applyAlignment="1">
      <alignment vertical="center"/>
    </xf>
    <xf numFmtId="10" fontId="4" fillId="0" borderId="61" xfId="8" applyNumberFormat="1" applyFill="1" applyBorder="1" applyAlignment="1">
      <alignment vertical="center"/>
    </xf>
    <xf numFmtId="173" fontId="28" fillId="0" borderId="61" xfId="1" applyNumberFormat="1" applyFont="1" applyFill="1" applyBorder="1" applyAlignment="1">
      <alignment horizontal="center" vertical="center"/>
    </xf>
    <xf numFmtId="173" fontId="28" fillId="0" borderId="63" xfId="1" applyNumberFormat="1" applyFont="1" applyFill="1" applyBorder="1" applyAlignment="1">
      <alignment vertical="center"/>
    </xf>
    <xf numFmtId="165" fontId="4" fillId="0" borderId="61" xfId="1" applyFill="1" applyBorder="1" applyAlignment="1">
      <alignment horizontal="center" vertical="center"/>
    </xf>
    <xf numFmtId="2" fontId="22" fillId="0" borderId="2" xfId="8" applyNumberFormat="1" applyFont="1" applyBorder="1" applyAlignment="1">
      <alignment horizontal="center" vertical="center"/>
    </xf>
    <xf numFmtId="174" fontId="28" fillId="0" borderId="61" xfId="1" applyNumberFormat="1" applyFont="1" applyFill="1" applyBorder="1" applyAlignment="1">
      <alignment horizontal="center" vertical="center"/>
    </xf>
    <xf numFmtId="173" fontId="4" fillId="0" borderId="61" xfId="1" applyNumberFormat="1" applyFill="1" applyBorder="1" applyAlignment="1">
      <alignment horizontal="center" vertical="center"/>
    </xf>
    <xf numFmtId="170" fontId="23" fillId="0" borderId="6" xfId="1" applyNumberFormat="1" applyFont="1" applyFill="1" applyBorder="1" applyAlignment="1">
      <alignment horizontal="center" vertical="center"/>
    </xf>
    <xf numFmtId="10" fontId="23" fillId="0" borderId="15" xfId="8" applyNumberFormat="1" applyFont="1" applyFill="1" applyBorder="1" applyAlignment="1">
      <alignment vertical="center"/>
    </xf>
    <xf numFmtId="10" fontId="4" fillId="0" borderId="64" xfId="8" applyNumberFormat="1" applyFill="1" applyBorder="1" applyAlignment="1">
      <alignment vertical="center"/>
    </xf>
    <xf numFmtId="0" fontId="0" fillId="0" borderId="61" xfId="0" applyBorder="1"/>
    <xf numFmtId="10" fontId="28" fillId="0" borderId="61" xfId="8" applyNumberFormat="1" applyFont="1" applyFill="1" applyBorder="1" applyAlignment="1">
      <alignment vertical="center"/>
    </xf>
    <xf numFmtId="4" fontId="15" fillId="9" borderId="62" xfId="0" applyNumberFormat="1" applyFont="1" applyFill="1" applyBorder="1" applyAlignment="1">
      <alignment vertical="center"/>
    </xf>
    <xf numFmtId="9" fontId="23" fillId="0" borderId="6" xfId="8" applyFont="1" applyFill="1" applyBorder="1" applyAlignment="1">
      <alignment horizontal="center" vertical="center"/>
    </xf>
    <xf numFmtId="1" fontId="22" fillId="0" borderId="2" xfId="8" applyNumberFormat="1" applyFont="1" applyFill="1" applyBorder="1" applyAlignment="1">
      <alignment horizontal="center" vertical="center"/>
    </xf>
    <xf numFmtId="172" fontId="28" fillId="0" borderId="62" xfId="1" applyNumberFormat="1" applyFont="1" applyFill="1" applyBorder="1" applyAlignment="1">
      <alignment horizontal="center" vertical="center"/>
    </xf>
    <xf numFmtId="0" fontId="1" fillId="0" borderId="2" xfId="0" applyFont="1" applyBorder="1"/>
    <xf numFmtId="2" fontId="23" fillId="0" borderId="3" xfId="8" applyNumberFormat="1" applyFont="1" applyFill="1" applyBorder="1" applyAlignment="1">
      <alignment vertical="center"/>
    </xf>
    <xf numFmtId="2" fontId="23" fillId="0" borderId="9" xfId="8" applyNumberFormat="1" applyFont="1" applyFill="1" applyBorder="1" applyAlignment="1">
      <alignment vertical="center"/>
    </xf>
    <xf numFmtId="2" fontId="25" fillId="0" borderId="8" xfId="8" applyNumberFormat="1" applyFont="1" applyFill="1" applyBorder="1" applyAlignment="1">
      <alignment vertical="center"/>
    </xf>
    <xf numFmtId="10" fontId="22" fillId="0" borderId="6" xfId="8" applyNumberFormat="1" applyFont="1" applyFill="1" applyBorder="1" applyAlignment="1">
      <alignment horizontal="center" vertical="center"/>
    </xf>
    <xf numFmtId="3" fontId="22" fillId="0" borderId="6" xfId="1" applyNumberFormat="1" applyFont="1" applyFill="1" applyBorder="1" applyAlignment="1">
      <alignment horizontal="center" vertical="center"/>
    </xf>
    <xf numFmtId="173" fontId="28" fillId="0" borderId="62" xfId="1" applyNumberFormat="1" applyFont="1" applyFill="1" applyBorder="1" applyAlignment="1">
      <alignment horizontal="center" vertical="center"/>
    </xf>
    <xf numFmtId="0" fontId="22" fillId="0" borderId="14" xfId="0" applyFont="1" applyBorder="1" applyAlignment="1">
      <alignment horizontal="center" vertical="center"/>
    </xf>
    <xf numFmtId="165" fontId="29" fillId="0" borderId="0" xfId="1" applyFont="1" applyFill="1" applyAlignment="1">
      <alignment horizontal="center" vertical="center"/>
    </xf>
    <xf numFmtId="169" fontId="23" fillId="0" borderId="6" xfId="1" applyNumberFormat="1" applyFont="1" applyFill="1" applyBorder="1" applyAlignment="1">
      <alignment horizontal="center" vertical="center"/>
    </xf>
    <xf numFmtId="175" fontId="15" fillId="0" borderId="62" xfId="1" applyNumberFormat="1" applyFont="1" applyFill="1" applyBorder="1" applyAlignment="1">
      <alignment horizontal="center" vertical="center"/>
    </xf>
    <xf numFmtId="172" fontId="30" fillId="0" borderId="62" xfId="1" applyNumberFormat="1" applyFont="1" applyFill="1" applyBorder="1" applyAlignment="1">
      <alignment horizontal="center" vertical="center"/>
    </xf>
    <xf numFmtId="0" fontId="15" fillId="0" borderId="0" xfId="0" applyFont="1" applyAlignment="1">
      <alignment horizontal="left" vertical="center"/>
    </xf>
    <xf numFmtId="0" fontId="29" fillId="0" borderId="0" xfId="0" applyFont="1"/>
    <xf numFmtId="0" fontId="23" fillId="0" borderId="12" xfId="0" applyFont="1" applyBorder="1"/>
    <xf numFmtId="0" fontId="15" fillId="0" borderId="14" xfId="0" quotePrefix="1" applyFont="1" applyBorder="1" applyAlignment="1">
      <alignment horizontal="center" vertical="center"/>
    </xf>
    <xf numFmtId="0" fontId="15" fillId="0" borderId="44" xfId="0" quotePrefix="1" applyFont="1" applyBorder="1" applyAlignment="1">
      <alignment horizontal="center" vertical="center"/>
    </xf>
    <xf numFmtId="0" fontId="15" fillId="0" borderId="28" xfId="0" quotePrefix="1" applyFont="1" applyBorder="1" applyAlignment="1">
      <alignment horizontal="center" vertical="center"/>
    </xf>
    <xf numFmtId="0" fontId="15" fillId="0" borderId="2" xfId="0" quotePrefix="1" applyFont="1" applyBorder="1" applyAlignment="1">
      <alignment horizontal="center" vertical="center"/>
    </xf>
    <xf numFmtId="3" fontId="0" fillId="0" borderId="0" xfId="0" applyNumberFormat="1"/>
    <xf numFmtId="3" fontId="0" fillId="0" borderId="14" xfId="0" applyNumberFormat="1" applyBorder="1" applyAlignment="1">
      <alignment horizontal="center" vertical="center"/>
    </xf>
    <xf numFmtId="4" fontId="0" fillId="0" borderId="2" xfId="0" applyNumberFormat="1" applyBorder="1" applyAlignment="1">
      <alignment horizontal="center" vertical="center"/>
    </xf>
    <xf numFmtId="4" fontId="0" fillId="0" borderId="0" xfId="0" applyNumberFormat="1"/>
    <xf numFmtId="4" fontId="0" fillId="0" borderId="14" xfId="0" applyNumberFormat="1" applyBorder="1" applyAlignment="1">
      <alignment horizontal="center" vertical="center"/>
    </xf>
    <xf numFmtId="3" fontId="0" fillId="0" borderId="2" xfId="0" quotePrefix="1" applyNumberFormat="1" applyBorder="1" applyAlignment="1">
      <alignment horizontal="center" vertical="center"/>
    </xf>
    <xf numFmtId="4" fontId="0" fillId="0" borderId="2" xfId="0" quotePrefix="1" applyNumberFormat="1" applyBorder="1" applyAlignment="1">
      <alignment horizontal="center" vertical="center"/>
    </xf>
    <xf numFmtId="3" fontId="0" fillId="0" borderId="4" xfId="0" applyNumberFormat="1" applyBorder="1" applyAlignment="1">
      <alignment horizontal="center" vertical="center"/>
    </xf>
    <xf numFmtId="0" fontId="6" fillId="0" borderId="0" xfId="5" applyFill="1" applyBorder="1" applyAlignment="1"/>
    <xf numFmtId="10" fontId="22" fillId="0" borderId="2" xfId="8" applyNumberFormat="1" applyFont="1" applyFill="1" applyBorder="1" applyAlignment="1">
      <alignment vertical="center"/>
    </xf>
    <xf numFmtId="10" fontId="22" fillId="0" borderId="2" xfId="8" applyNumberFormat="1" applyFont="1" applyFill="1" applyBorder="1" applyAlignment="1">
      <alignment horizontal="center" vertical="center"/>
    </xf>
    <xf numFmtId="10" fontId="23" fillId="0" borderId="2" xfId="8" applyNumberFormat="1" applyFont="1" applyFill="1" applyBorder="1" applyAlignment="1">
      <alignment vertical="center"/>
    </xf>
    <xf numFmtId="10" fontId="4" fillId="0" borderId="2" xfId="8" applyNumberFormat="1" applyFont="1" applyFill="1" applyBorder="1" applyAlignment="1">
      <alignment horizontal="center" vertical="center"/>
    </xf>
    <xf numFmtId="3" fontId="22" fillId="0" borderId="2" xfId="0" applyNumberFormat="1" applyFont="1" applyBorder="1" applyAlignment="1">
      <alignment horizontal="center" vertical="center"/>
    </xf>
    <xf numFmtId="3" fontId="23" fillId="0" borderId="2" xfId="0" applyNumberFormat="1" applyFont="1" applyBorder="1" applyAlignment="1">
      <alignment horizontal="center" vertical="center"/>
    </xf>
    <xf numFmtId="3" fontId="23" fillId="0" borderId="6" xfId="0" applyNumberFormat="1" applyFont="1" applyBorder="1" applyAlignment="1">
      <alignment horizontal="center" vertical="center"/>
    </xf>
    <xf numFmtId="4" fontId="0" fillId="0" borderId="61" xfId="0" applyNumberFormat="1" applyBorder="1" applyAlignment="1">
      <alignment vertical="center"/>
    </xf>
    <xf numFmtId="4" fontId="0" fillId="0" borderId="62" xfId="0" applyNumberFormat="1" applyBorder="1" applyAlignment="1">
      <alignment vertical="center"/>
    </xf>
    <xf numFmtId="170" fontId="14" fillId="0" borderId="0" xfId="0" applyNumberFormat="1" applyFont="1"/>
    <xf numFmtId="165" fontId="15" fillId="0" borderId="61" xfId="1" applyFont="1" applyFill="1" applyBorder="1" applyAlignment="1">
      <alignment vertical="center"/>
    </xf>
    <xf numFmtId="4" fontId="15" fillId="0" borderId="62" xfId="0" applyNumberFormat="1" applyFont="1" applyBorder="1" applyAlignment="1">
      <alignment vertical="center"/>
    </xf>
    <xf numFmtId="169" fontId="15" fillId="0" borderId="0" xfId="0" applyNumberFormat="1" applyFont="1"/>
    <xf numFmtId="44" fontId="0" fillId="0" borderId="35" xfId="0" applyNumberFormat="1" applyBorder="1"/>
    <xf numFmtId="44" fontId="0" fillId="0" borderId="50" xfId="0" applyNumberFormat="1" applyBorder="1" applyAlignment="1">
      <alignment horizontal="center" vertical="center"/>
    </xf>
    <xf numFmtId="44" fontId="0" fillId="0" borderId="52" xfId="0" applyNumberFormat="1" applyBorder="1"/>
    <xf numFmtId="169" fontId="0" fillId="0" borderId="48" xfId="0" applyNumberFormat="1" applyBorder="1"/>
    <xf numFmtId="44" fontId="0" fillId="0" borderId="48" xfId="0" applyNumberFormat="1" applyBorder="1"/>
    <xf numFmtId="44" fontId="0" fillId="0" borderId="51" xfId="0" applyNumberFormat="1" applyBorder="1"/>
    <xf numFmtId="44" fontId="0" fillId="0" borderId="47" xfId="0" applyNumberFormat="1" applyBorder="1"/>
    <xf numFmtId="44" fontId="0" fillId="0" borderId="52" xfId="0" applyNumberFormat="1" applyBorder="1" applyAlignment="1">
      <alignment horizontal="center" vertical="center"/>
    </xf>
    <xf numFmtId="44" fontId="0" fillId="0" borderId="49" xfId="0" applyNumberFormat="1" applyBorder="1"/>
    <xf numFmtId="0" fontId="23" fillId="0" borderId="2" xfId="0" applyFont="1" applyBorder="1" applyAlignment="1">
      <alignment vertical="center" wrapText="1"/>
    </xf>
    <xf numFmtId="169" fontId="23" fillId="0" borderId="0" xfId="1" applyNumberFormat="1" applyFont="1" applyFill="1" applyBorder="1" applyAlignment="1">
      <alignment horizontal="center" vertical="center"/>
    </xf>
    <xf numFmtId="2" fontId="28" fillId="0" borderId="63" xfId="8" applyNumberFormat="1" applyFont="1" applyFill="1" applyBorder="1" applyAlignment="1">
      <alignment vertical="center"/>
    </xf>
    <xf numFmtId="169" fontId="23" fillId="0" borderId="2" xfId="1" applyNumberFormat="1" applyFont="1" applyFill="1" applyBorder="1" applyAlignment="1">
      <alignment horizontal="center" vertical="center"/>
    </xf>
    <xf numFmtId="0" fontId="22" fillId="16" borderId="2" xfId="0" applyFont="1" applyFill="1" applyBorder="1" applyAlignment="1">
      <alignment vertical="center" wrapText="1"/>
    </xf>
    <xf numFmtId="0" fontId="0" fillId="0" borderId="16" xfId="0" applyBorder="1"/>
    <xf numFmtId="10" fontId="23" fillId="0" borderId="16" xfId="8" applyNumberFormat="1" applyFont="1" applyBorder="1" applyAlignment="1">
      <alignment vertical="center"/>
    </xf>
    <xf numFmtId="2" fontId="23" fillId="0" borderId="16" xfId="8" applyNumberFormat="1" applyFont="1" applyFill="1" applyBorder="1" applyAlignment="1">
      <alignment vertical="center"/>
    </xf>
    <xf numFmtId="172" fontId="28" fillId="0" borderId="64" xfId="1" applyNumberFormat="1" applyFont="1" applyFill="1" applyBorder="1" applyAlignment="1">
      <alignment horizontal="center" vertical="center"/>
    </xf>
    <xf numFmtId="172" fontId="28" fillId="16" borderId="64" xfId="1" applyNumberFormat="1" applyFont="1" applyFill="1" applyBorder="1" applyAlignment="1">
      <alignment horizontal="center" vertical="center"/>
    </xf>
    <xf numFmtId="165" fontId="0" fillId="0" borderId="2" xfId="1" applyFont="1" applyFill="1" applyBorder="1" applyAlignment="1">
      <alignment horizontal="center" vertical="center"/>
    </xf>
    <xf numFmtId="165" fontId="0" fillId="0" borderId="2" xfId="1" applyFont="1" applyBorder="1" applyAlignment="1">
      <alignment horizontal="center" vertical="center"/>
    </xf>
    <xf numFmtId="4" fontId="1" fillId="17" borderId="2" xfId="1" applyNumberFormat="1" applyFont="1" applyFill="1" applyBorder="1" applyAlignment="1">
      <alignment vertical="center"/>
    </xf>
    <xf numFmtId="170" fontId="23" fillId="0" borderId="2" xfId="1" applyNumberFormat="1" applyFont="1" applyFill="1" applyBorder="1" applyAlignment="1">
      <alignment vertical="center"/>
    </xf>
    <xf numFmtId="4" fontId="19" fillId="17" borderId="2" xfId="1" applyNumberFormat="1" applyFont="1" applyFill="1" applyBorder="1" applyAlignment="1">
      <alignment horizontal="center" vertical="center"/>
    </xf>
    <xf numFmtId="0" fontId="1" fillId="0" borderId="2" xfId="0" applyFont="1" applyBorder="1" applyAlignment="1">
      <alignment wrapText="1"/>
    </xf>
    <xf numFmtId="0" fontId="1" fillId="0" borderId="0" xfId="0" applyFont="1"/>
    <xf numFmtId="0" fontId="1" fillId="7" borderId="0" xfId="0" applyFont="1" applyFill="1" applyAlignment="1">
      <alignment wrapText="1"/>
    </xf>
    <xf numFmtId="0" fontId="1" fillId="0" borderId="19" xfId="0" applyFont="1" applyBorder="1" applyAlignment="1">
      <alignment wrapText="1"/>
    </xf>
    <xf numFmtId="166" fontId="0" fillId="16" borderId="2" xfId="1" applyNumberFormat="1" applyFont="1" applyFill="1" applyBorder="1" applyAlignment="1">
      <alignment horizontal="center" vertical="center"/>
    </xf>
    <xf numFmtId="0" fontId="0" fillId="4" borderId="43" xfId="4" applyFont="1" applyBorder="1" applyAlignment="1">
      <alignment horizontal="center" vertical="center" textRotation="255"/>
    </xf>
    <xf numFmtId="0" fontId="0" fillId="4" borderId="5" xfId="4" applyFont="1" applyBorder="1" applyAlignment="1">
      <alignment horizontal="center" vertical="center" textRotation="255"/>
    </xf>
    <xf numFmtId="0" fontId="0" fillId="4" borderId="25" xfId="4" applyFont="1" applyBorder="1" applyAlignment="1">
      <alignment horizontal="center" vertical="center" textRotation="255"/>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0" fillId="0" borderId="0" xfId="0" applyAlignment="1">
      <alignment horizontal="center" vertical="center" wrapText="1"/>
    </xf>
    <xf numFmtId="0" fontId="0" fillId="6" borderId="8" xfId="6" applyFont="1" applyBorder="1" applyAlignment="1">
      <alignment horizontal="left" vertical="top" wrapText="1"/>
    </xf>
    <xf numFmtId="0" fontId="0" fillId="6" borderId="3" xfId="6" applyFont="1" applyBorder="1" applyAlignment="1">
      <alignment horizontal="left" vertical="top" wrapText="1"/>
    </xf>
    <xf numFmtId="0" fontId="0" fillId="6" borderId="9" xfId="6" applyFont="1" applyBorder="1" applyAlignment="1">
      <alignment horizontal="left" vertical="top" wrapText="1"/>
    </xf>
    <xf numFmtId="0" fontId="0" fillId="6" borderId="10" xfId="6" applyFont="1" applyBorder="1" applyAlignment="1">
      <alignment horizontal="left" vertical="top" wrapText="1"/>
    </xf>
    <xf numFmtId="0" fontId="0" fillId="6" borderId="0" xfId="6" applyFont="1" applyBorder="1" applyAlignment="1">
      <alignment horizontal="left" vertical="top" wrapText="1"/>
    </xf>
    <xf numFmtId="0" fontId="0" fillId="6" borderId="11" xfId="6" applyFont="1" applyBorder="1" applyAlignment="1">
      <alignment horizontal="left" vertical="top" wrapText="1"/>
    </xf>
    <xf numFmtId="0" fontId="0" fillId="6" borderId="12" xfId="6" applyFont="1" applyBorder="1" applyAlignment="1">
      <alignment horizontal="left" vertical="top" wrapText="1"/>
    </xf>
    <xf numFmtId="0" fontId="0" fillId="6" borderId="7" xfId="6" applyFont="1" applyBorder="1" applyAlignment="1">
      <alignment horizontal="left" vertical="top" wrapText="1"/>
    </xf>
    <xf numFmtId="0" fontId="0" fillId="6" borderId="13" xfId="6" applyFont="1" applyBorder="1" applyAlignment="1">
      <alignment horizontal="left" vertical="top" wrapText="1"/>
    </xf>
    <xf numFmtId="0" fontId="0" fillId="6" borderId="16" xfId="6" applyFont="1" applyBorder="1" applyAlignment="1">
      <alignment horizontal="center" vertical="top" wrapText="1"/>
    </xf>
    <xf numFmtId="0" fontId="0" fillId="6" borderId="15" xfId="6" applyFont="1" applyBorder="1" applyAlignment="1">
      <alignment horizontal="center" vertical="top" wrapText="1"/>
    </xf>
    <xf numFmtId="0" fontId="0" fillId="6" borderId="14" xfId="6" applyFont="1" applyBorder="1" applyAlignment="1">
      <alignment horizontal="center" vertical="top" wrapText="1"/>
    </xf>
    <xf numFmtId="0" fontId="8" fillId="4" borderId="21" xfId="4" applyFont="1" applyBorder="1" applyAlignment="1">
      <alignment horizontal="center" vertical="center" textRotation="255"/>
    </xf>
    <xf numFmtId="0" fontId="8" fillId="4" borderId="2" xfId="4" applyFont="1" applyBorder="1" applyAlignment="1">
      <alignment horizontal="center" vertical="center" textRotation="255"/>
    </xf>
    <xf numFmtId="0" fontId="8" fillId="4" borderId="17" xfId="4" applyFont="1" applyBorder="1" applyAlignment="1">
      <alignment horizontal="center" vertical="center" textRotation="255"/>
    </xf>
    <xf numFmtId="0" fontId="9" fillId="0" borderId="21"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9" fillId="0" borderId="4" xfId="0" applyFont="1" applyBorder="1" applyAlignment="1">
      <alignment horizontal="center" vertical="center" textRotation="255" wrapText="1"/>
    </xf>
    <xf numFmtId="167" fontId="5" fillId="2" borderId="21" xfId="2" applyNumberFormat="1" applyBorder="1" applyAlignment="1">
      <alignment horizontal="center" vertical="center"/>
    </xf>
    <xf numFmtId="167" fontId="5" fillId="2" borderId="2" xfId="2" applyNumberFormat="1" applyBorder="1" applyAlignment="1">
      <alignment horizontal="center" vertical="center"/>
    </xf>
    <xf numFmtId="0" fontId="4" fillId="4" borderId="21" xfId="4" applyBorder="1" applyAlignment="1">
      <alignment horizontal="center" vertical="center" textRotation="255"/>
    </xf>
    <xf numFmtId="0" fontId="4" fillId="4" borderId="2" xfId="4" applyBorder="1" applyAlignment="1">
      <alignment horizontal="center" vertical="center" textRotation="255"/>
    </xf>
    <xf numFmtId="0" fontId="4" fillId="4" borderId="4" xfId="4" applyBorder="1" applyAlignment="1">
      <alignment horizontal="center" vertical="center" textRotation="255"/>
    </xf>
    <xf numFmtId="0" fontId="20" fillId="0" borderId="21" xfId="0" applyFont="1" applyBorder="1" applyAlignment="1">
      <alignment horizontal="center" vertical="center" textRotation="255"/>
    </xf>
    <xf numFmtId="0" fontId="20" fillId="0" borderId="2" xfId="0" applyFont="1" applyBorder="1" applyAlignment="1">
      <alignment horizontal="center" vertical="center" textRotation="255"/>
    </xf>
    <xf numFmtId="0" fontId="20" fillId="0" borderId="17" xfId="0" applyFont="1" applyBorder="1" applyAlignment="1">
      <alignment horizontal="center" vertical="center" textRotation="255"/>
    </xf>
    <xf numFmtId="0" fontId="0" fillId="4" borderId="6" xfId="4" applyFont="1" applyBorder="1" applyAlignment="1">
      <alignment horizontal="center" vertical="center" textRotation="255" wrapText="1"/>
    </xf>
    <xf numFmtId="0" fontId="4" fillId="4" borderId="2" xfId="4" applyBorder="1" applyAlignment="1">
      <alignment horizontal="center" vertical="center" textRotation="255" wrapText="1"/>
    </xf>
    <xf numFmtId="0" fontId="4" fillId="4" borderId="17" xfId="4" applyBorder="1" applyAlignment="1">
      <alignment horizontal="center" vertical="center" textRotation="255" wrapText="1"/>
    </xf>
    <xf numFmtId="0" fontId="4" fillId="4" borderId="21" xfId="4" applyBorder="1" applyAlignment="1">
      <alignment horizontal="center" vertical="center" wrapText="1"/>
    </xf>
    <xf numFmtId="0" fontId="4" fillId="4" borderId="2" xfId="4" applyBorder="1" applyAlignment="1">
      <alignment horizontal="center" vertical="center" wrapText="1"/>
    </xf>
    <xf numFmtId="0" fontId="4" fillId="4" borderId="17" xfId="4" applyBorder="1" applyAlignment="1">
      <alignment horizontal="center" vertical="center" wrapText="1"/>
    </xf>
    <xf numFmtId="0" fontId="8" fillId="4" borderId="23" xfId="4" applyFont="1" applyBorder="1" applyAlignment="1">
      <alignment horizontal="center" vertical="top" wrapText="1"/>
    </xf>
    <xf numFmtId="0" fontId="8" fillId="4" borderId="22" xfId="4" applyFont="1" applyBorder="1" applyAlignment="1">
      <alignment horizontal="center" vertical="top" wrapText="1"/>
    </xf>
    <xf numFmtId="0" fontId="8" fillId="4" borderId="24" xfId="4" applyFont="1" applyBorder="1" applyAlignment="1">
      <alignment horizontal="center" vertical="top" wrapText="1"/>
    </xf>
    <xf numFmtId="0" fontId="8" fillId="4" borderId="10" xfId="4" applyFont="1" applyBorder="1" applyAlignment="1">
      <alignment horizontal="center" vertical="top" wrapText="1"/>
    </xf>
    <xf numFmtId="0" fontId="8" fillId="4" borderId="0" xfId="4" applyFont="1" applyBorder="1" applyAlignment="1">
      <alignment horizontal="center" vertical="top" wrapText="1"/>
    </xf>
    <xf numFmtId="0" fontId="8" fillId="4" borderId="11" xfId="4" applyFont="1" applyBorder="1" applyAlignment="1">
      <alignment horizontal="center" vertical="top" wrapText="1"/>
    </xf>
    <xf numFmtId="0" fontId="8" fillId="4" borderId="18" xfId="4" applyFont="1" applyBorder="1" applyAlignment="1">
      <alignment horizontal="center" vertical="top" wrapText="1"/>
    </xf>
    <xf numFmtId="0" fontId="8" fillId="4" borderId="19" xfId="4" applyFont="1" applyBorder="1" applyAlignment="1">
      <alignment horizontal="center" vertical="top" wrapText="1"/>
    </xf>
    <xf numFmtId="0" fontId="8" fillId="4" borderId="20" xfId="4" applyFont="1" applyBorder="1" applyAlignment="1">
      <alignment horizontal="center" vertical="top" wrapText="1"/>
    </xf>
    <xf numFmtId="0" fontId="4" fillId="4" borderId="8" xfId="4" applyBorder="1" applyAlignment="1">
      <alignment horizontal="center" vertical="top" wrapText="1"/>
    </xf>
    <xf numFmtId="0" fontId="4" fillId="4" borderId="3" xfId="4" applyBorder="1" applyAlignment="1">
      <alignment horizontal="center" vertical="top" wrapText="1"/>
    </xf>
    <xf numFmtId="0" fontId="4" fillId="4" borderId="35" xfId="4" applyBorder="1" applyAlignment="1">
      <alignment horizontal="center" vertical="top" wrapText="1"/>
    </xf>
    <xf numFmtId="0" fontId="4" fillId="4" borderId="10" xfId="4" applyBorder="1" applyAlignment="1">
      <alignment horizontal="center" vertical="top" wrapText="1"/>
    </xf>
    <xf numFmtId="0" fontId="4" fillId="4" borderId="0" xfId="4" applyBorder="1" applyAlignment="1">
      <alignment horizontal="center" vertical="top" wrapText="1"/>
    </xf>
    <xf numFmtId="0" fontId="4" fillId="4" borderId="36" xfId="4" applyBorder="1" applyAlignment="1">
      <alignment horizontal="center" vertical="top" wrapText="1"/>
    </xf>
    <xf numFmtId="0" fontId="4" fillId="4" borderId="18" xfId="4" applyBorder="1" applyAlignment="1">
      <alignment horizontal="center" vertical="top" wrapText="1"/>
    </xf>
    <xf numFmtId="0" fontId="4" fillId="4" borderId="19" xfId="4" applyBorder="1" applyAlignment="1">
      <alignment horizontal="center" vertical="top" wrapText="1"/>
    </xf>
    <xf numFmtId="0" fontId="4" fillId="4" borderId="38" xfId="4" applyBorder="1" applyAlignment="1">
      <alignment horizontal="center" vertical="top" wrapText="1"/>
    </xf>
    <xf numFmtId="0" fontId="0" fillId="4" borderId="21" xfId="4" applyFont="1" applyBorder="1" applyAlignment="1">
      <alignment horizontal="center" vertical="center" textRotation="255"/>
    </xf>
    <xf numFmtId="0" fontId="4" fillId="4" borderId="17" xfId="4" applyBorder="1" applyAlignment="1">
      <alignment horizontal="center" vertical="center" textRotation="255"/>
    </xf>
    <xf numFmtId="0" fontId="4" fillId="4" borderId="24" xfId="4" applyBorder="1" applyAlignment="1">
      <alignment horizontal="center" vertical="center" textRotation="255"/>
    </xf>
    <xf numFmtId="0" fontId="4" fillId="4" borderId="11" xfId="4" applyBorder="1" applyAlignment="1">
      <alignment horizontal="center" vertical="center" textRotation="255"/>
    </xf>
    <xf numFmtId="0" fontId="4" fillId="4" borderId="20" xfId="4" applyBorder="1" applyAlignment="1">
      <alignment horizontal="center" vertical="center" textRotation="255"/>
    </xf>
    <xf numFmtId="0" fontId="0" fillId="4" borderId="40" xfId="4" applyFont="1" applyBorder="1" applyAlignment="1">
      <alignment horizontal="center" vertical="center" textRotation="255"/>
    </xf>
    <xf numFmtId="0" fontId="0" fillId="4" borderId="41" xfId="4" applyFont="1" applyBorder="1" applyAlignment="1">
      <alignment horizontal="center" vertical="center" textRotation="255"/>
    </xf>
    <xf numFmtId="0" fontId="0" fillId="4" borderId="42" xfId="4" applyFont="1" applyBorder="1" applyAlignment="1">
      <alignment horizontal="center" vertical="center" textRotation="255"/>
    </xf>
    <xf numFmtId="0" fontId="4" fillId="4" borderId="2" xfId="4" applyBorder="1" applyAlignment="1">
      <alignment horizontal="center" vertical="center"/>
    </xf>
    <xf numFmtId="0" fontId="4" fillId="4" borderId="29" xfId="4" applyBorder="1" applyAlignment="1">
      <alignment horizontal="center" vertical="center"/>
    </xf>
    <xf numFmtId="0" fontId="4" fillId="4" borderId="6" xfId="4" applyBorder="1" applyAlignment="1">
      <alignment horizontal="center" vertical="center" wrapText="1"/>
    </xf>
    <xf numFmtId="0" fontId="4" fillId="4" borderId="4" xfId="4" applyBorder="1" applyAlignment="1">
      <alignment horizontal="center" vertical="center" wrapText="1"/>
    </xf>
    <xf numFmtId="0" fontId="0" fillId="4" borderId="21" xfId="4" applyFont="1" applyBorder="1" applyAlignment="1">
      <alignment horizontal="center" vertical="center" wrapText="1"/>
    </xf>
    <xf numFmtId="0" fontId="4" fillId="4" borderId="34" xfId="4" applyBorder="1" applyAlignment="1">
      <alignment horizontal="center" vertical="center" wrapText="1"/>
    </xf>
    <xf numFmtId="0" fontId="4" fillId="4" borderId="29" xfId="4" applyBorder="1" applyAlignment="1">
      <alignment horizontal="center" vertical="center" wrapText="1"/>
    </xf>
    <xf numFmtId="0" fontId="4" fillId="4" borderId="8" xfId="4" applyBorder="1" applyAlignment="1">
      <alignment horizontal="center" vertical="center"/>
    </xf>
    <xf numFmtId="0" fontId="4" fillId="4" borderId="3" xfId="4" applyBorder="1" applyAlignment="1">
      <alignment horizontal="center" vertical="center"/>
    </xf>
    <xf numFmtId="0" fontId="4" fillId="4" borderId="35" xfId="4" applyBorder="1" applyAlignment="1">
      <alignment horizontal="center" vertical="center"/>
    </xf>
    <xf numFmtId="0" fontId="4" fillId="4" borderId="10" xfId="4" applyBorder="1" applyAlignment="1">
      <alignment horizontal="center" vertical="center"/>
    </xf>
    <xf numFmtId="0" fontId="4" fillId="4" borderId="0" xfId="4" applyBorder="1" applyAlignment="1">
      <alignment horizontal="center" vertical="center"/>
    </xf>
    <xf numFmtId="0" fontId="4" fillId="4" borderId="36" xfId="4" applyBorder="1" applyAlignment="1">
      <alignment horizontal="center" vertical="center"/>
    </xf>
    <xf numFmtId="0" fontId="4" fillId="4" borderId="12" xfId="4" applyBorder="1" applyAlignment="1">
      <alignment horizontal="center" vertical="center"/>
    </xf>
    <xf numFmtId="0" fontId="4" fillId="4" borderId="7" xfId="4" applyBorder="1" applyAlignment="1">
      <alignment horizontal="center" vertical="center"/>
    </xf>
    <xf numFmtId="0" fontId="4" fillId="4" borderId="37" xfId="4" applyBorder="1" applyAlignment="1">
      <alignment horizontal="center" vertical="center"/>
    </xf>
    <xf numFmtId="0" fontId="6" fillId="5" borderId="2" xfId="5" applyBorder="1" applyAlignment="1">
      <alignment horizontal="center"/>
    </xf>
    <xf numFmtId="0" fontId="4" fillId="4" borderId="17" xfId="4" applyBorder="1" applyAlignment="1">
      <alignment horizontal="center" vertical="center"/>
    </xf>
    <xf numFmtId="0" fontId="4" fillId="4" borderId="23" xfId="4" applyBorder="1" applyAlignment="1">
      <alignment horizontal="center" vertical="center" wrapText="1"/>
    </xf>
    <xf numFmtId="0" fontId="4" fillId="4" borderId="22" xfId="4" applyBorder="1" applyAlignment="1">
      <alignment horizontal="center" vertical="center" wrapText="1"/>
    </xf>
    <xf numFmtId="0" fontId="4" fillId="4" borderId="24" xfId="4" applyBorder="1" applyAlignment="1">
      <alignment horizontal="center" vertical="center" wrapText="1"/>
    </xf>
    <xf numFmtId="0" fontId="4" fillId="4" borderId="10" xfId="4" applyBorder="1" applyAlignment="1">
      <alignment horizontal="center" vertical="center" wrapText="1"/>
    </xf>
    <xf numFmtId="0" fontId="4" fillId="4" borderId="0" xfId="4" applyBorder="1" applyAlignment="1">
      <alignment horizontal="center" vertical="center" wrapText="1"/>
    </xf>
    <xf numFmtId="0" fontId="4" fillId="4" borderId="11" xfId="4" applyBorder="1" applyAlignment="1">
      <alignment horizontal="center" vertical="center" wrapText="1"/>
    </xf>
    <xf numFmtId="0" fontId="4" fillId="4" borderId="18" xfId="4" applyBorder="1" applyAlignment="1">
      <alignment horizontal="center" vertical="center" wrapText="1"/>
    </xf>
    <xf numFmtId="0" fontId="4" fillId="4" borderId="19" xfId="4" applyBorder="1" applyAlignment="1">
      <alignment horizontal="center" vertical="center" wrapText="1"/>
    </xf>
    <xf numFmtId="0" fontId="4" fillId="4" borderId="20" xfId="4" applyBorder="1" applyAlignment="1">
      <alignment horizontal="center" vertical="center" wrapText="1"/>
    </xf>
    <xf numFmtId="0" fontId="0" fillId="0" borderId="23"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7" fillId="0" borderId="2" xfId="0" applyFont="1" applyBorder="1" applyAlignment="1">
      <alignment horizontal="center" vertical="center" wrapText="1"/>
    </xf>
    <xf numFmtId="0" fontId="0" fillId="0" borderId="0" xfId="0" applyAlignment="1">
      <alignment horizontal="center" wrapText="1"/>
    </xf>
    <xf numFmtId="0" fontId="3" fillId="4" borderId="2" xfId="4" applyFont="1" applyBorder="1" applyAlignment="1">
      <alignment horizontal="center" vertical="center" wrapText="1"/>
    </xf>
    <xf numFmtId="0" fontId="3" fillId="4" borderId="29" xfId="4" applyFont="1" applyBorder="1" applyAlignment="1">
      <alignment horizontal="center" vertical="center" wrapText="1"/>
    </xf>
    <xf numFmtId="0" fontId="3" fillId="4" borderId="17" xfId="4" applyFont="1" applyBorder="1" applyAlignment="1">
      <alignment horizontal="center" vertical="center" wrapText="1"/>
    </xf>
    <xf numFmtId="0" fontId="3" fillId="4" borderId="30" xfId="4" applyFont="1" applyBorder="1" applyAlignment="1">
      <alignment horizontal="center" vertical="center" wrapText="1"/>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5" fillId="4" borderId="2" xfId="4" applyFont="1" applyBorder="1" applyAlignment="1">
      <alignment horizontal="center" vertical="center"/>
    </xf>
    <xf numFmtId="0" fontId="15" fillId="4" borderId="4" xfId="4" applyFont="1" applyBorder="1" applyAlignment="1">
      <alignment horizontal="center" vertical="center"/>
    </xf>
    <xf numFmtId="0" fontId="6" fillId="5" borderId="7" xfId="5" applyBorder="1" applyAlignment="1">
      <alignment horizontal="center"/>
    </xf>
    <xf numFmtId="0" fontId="15" fillId="4" borderId="4" xfId="4" applyFont="1" applyBorder="1" applyAlignment="1">
      <alignment horizontal="center" vertical="center" wrapText="1"/>
    </xf>
    <xf numFmtId="0" fontId="15" fillId="4" borderId="6" xfId="4" applyFont="1" applyBorder="1" applyAlignment="1">
      <alignment horizontal="center" vertical="center" wrapText="1"/>
    </xf>
    <xf numFmtId="0" fontId="15" fillId="4" borderId="16" xfId="4" applyFont="1" applyBorder="1" applyAlignment="1">
      <alignment horizontal="center" vertical="center"/>
    </xf>
    <xf numFmtId="0" fontId="15" fillId="4" borderId="15" xfId="4" applyFont="1" applyBorder="1" applyAlignment="1">
      <alignment horizontal="center" vertical="center"/>
    </xf>
    <xf numFmtId="0" fontId="15" fillId="4" borderId="14" xfId="4" applyFont="1" applyBorder="1" applyAlignment="1">
      <alignment horizontal="center" vertical="center"/>
    </xf>
    <xf numFmtId="166" fontId="0" fillId="0" borderId="16" xfId="1" applyNumberFormat="1" applyFont="1" applyFill="1" applyBorder="1" applyAlignment="1">
      <alignment horizontal="center" vertical="center"/>
    </xf>
    <xf numFmtId="166" fontId="0" fillId="0" borderId="15" xfId="1" applyNumberFormat="1" applyFont="1" applyFill="1" applyBorder="1" applyAlignment="1">
      <alignment horizontal="center" vertical="center"/>
    </xf>
    <xf numFmtId="166" fontId="0" fillId="0" borderId="14" xfId="1" applyNumberFormat="1" applyFont="1" applyFill="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6" fillId="5" borderId="0" xfId="5" applyBorder="1" applyAlignment="1">
      <alignment horizontal="center"/>
    </xf>
    <xf numFmtId="0" fontId="6" fillId="3" borderId="10" xfId="3" applyBorder="1" applyAlignment="1">
      <alignment horizontal="center"/>
    </xf>
    <xf numFmtId="0" fontId="6" fillId="3" borderId="0" xfId="3" applyBorder="1" applyAlignment="1">
      <alignment horizontal="center"/>
    </xf>
    <xf numFmtId="0" fontId="4" fillId="4" borderId="2" xfId="4" applyBorder="1" applyAlignment="1">
      <alignment horizontal="center"/>
    </xf>
    <xf numFmtId="0" fontId="0" fillId="4" borderId="8" xfId="4" applyFont="1" applyBorder="1" applyAlignment="1">
      <alignment horizontal="center" vertical="center"/>
    </xf>
    <xf numFmtId="0" fontId="15" fillId="4" borderId="12" xfId="4" applyFont="1" applyBorder="1" applyAlignment="1">
      <alignment horizontal="center"/>
    </xf>
    <xf numFmtId="0" fontId="15" fillId="4" borderId="7" xfId="4" applyFont="1" applyBorder="1" applyAlignment="1">
      <alignment horizontal="center"/>
    </xf>
    <xf numFmtId="0" fontId="15" fillId="4" borderId="13" xfId="4" applyFont="1" applyBorder="1" applyAlignment="1">
      <alignment horizontal="center"/>
    </xf>
    <xf numFmtId="0" fontId="15" fillId="4" borderId="2" xfId="4" applyFont="1" applyBorder="1" applyAlignment="1">
      <alignment horizontal="center"/>
    </xf>
    <xf numFmtId="0" fontId="6" fillId="5" borderId="10" xfId="5" applyBorder="1" applyAlignment="1">
      <alignment horizontal="center"/>
    </xf>
    <xf numFmtId="0" fontId="10" fillId="3" borderId="10" xfId="3" applyFont="1" applyBorder="1" applyAlignment="1">
      <alignment horizontal="center" vertical="center" wrapText="1"/>
    </xf>
    <xf numFmtId="0" fontId="10" fillId="3" borderId="0" xfId="3" applyFont="1" applyBorder="1" applyAlignment="1">
      <alignment horizontal="center" vertical="center" wrapText="1"/>
    </xf>
    <xf numFmtId="3" fontId="0" fillId="0" borderId="2" xfId="0" applyNumberFormat="1" applyBorder="1" applyAlignment="1">
      <alignment horizontal="center"/>
    </xf>
    <xf numFmtId="3" fontId="0" fillId="0" borderId="16" xfId="0" applyNumberFormat="1" applyBorder="1" applyAlignment="1">
      <alignment horizontal="center"/>
    </xf>
    <xf numFmtId="0" fontId="23" fillId="0" borderId="7" xfId="0" applyFont="1" applyBorder="1" applyAlignment="1">
      <alignment horizontal="center" wrapText="1"/>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0" borderId="14" xfId="0" applyFont="1" applyBorder="1" applyAlignment="1">
      <alignment horizontal="center" vertical="center"/>
    </xf>
    <xf numFmtId="0" fontId="23" fillId="0" borderId="2" xfId="0" applyFont="1" applyBorder="1" applyAlignment="1">
      <alignment horizontal="center"/>
    </xf>
    <xf numFmtId="0" fontId="23" fillId="0" borderId="16" xfId="0" applyFont="1" applyBorder="1" applyAlignment="1">
      <alignment horizontal="center"/>
    </xf>
    <xf numFmtId="0" fontId="23" fillId="0" borderId="15" xfId="0" applyFont="1" applyBorder="1" applyAlignment="1">
      <alignment horizontal="center"/>
    </xf>
    <xf numFmtId="0" fontId="23" fillId="0" borderId="14" xfId="0" applyFont="1" applyBorder="1" applyAlignment="1">
      <alignment horizontal="center"/>
    </xf>
    <xf numFmtId="4" fontId="1" fillId="17" borderId="2" xfId="1" applyNumberFormat="1" applyFont="1" applyFill="1" applyBorder="1" applyAlignment="1">
      <alignment horizontal="right" vertical="center"/>
    </xf>
    <xf numFmtId="0" fontId="23" fillId="4" borderId="2" xfId="4"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3" fontId="0" fillId="0" borderId="16" xfId="0" applyNumberFormat="1" applyBorder="1" applyAlignment="1">
      <alignment horizontal="center" vertical="center"/>
    </xf>
    <xf numFmtId="3" fontId="0" fillId="0" borderId="15" xfId="0" applyNumberFormat="1" applyBorder="1" applyAlignment="1">
      <alignment horizontal="center" vertical="center"/>
    </xf>
    <xf numFmtId="3" fontId="0" fillId="0" borderId="14" xfId="0" applyNumberFormat="1" applyBorder="1" applyAlignment="1">
      <alignment horizontal="center" vertical="center"/>
    </xf>
    <xf numFmtId="170" fontId="0" fillId="0" borderId="2" xfId="0" applyNumberFormat="1" applyBorder="1" applyAlignment="1">
      <alignment horizontal="center"/>
    </xf>
    <xf numFmtId="170" fontId="0" fillId="0" borderId="16" xfId="0" applyNumberFormat="1" applyBorder="1" applyAlignment="1">
      <alignment horizontal="center" vertical="center"/>
    </xf>
    <xf numFmtId="170" fontId="0" fillId="0" borderId="15" xfId="0" applyNumberFormat="1" applyBorder="1" applyAlignment="1">
      <alignment horizontal="center" vertical="center"/>
    </xf>
    <xf numFmtId="170" fontId="0" fillId="0" borderId="14" xfId="0" applyNumberFormat="1" applyBorder="1" applyAlignment="1">
      <alignment horizontal="center" vertical="center"/>
    </xf>
    <xf numFmtId="0" fontId="6" fillId="0" borderId="0" xfId="5" applyFill="1" applyBorder="1" applyAlignment="1">
      <alignment horizontal="center"/>
    </xf>
    <xf numFmtId="0" fontId="0" fillId="0" borderId="0" xfId="4" applyFont="1" applyFill="1" applyBorder="1" applyAlignment="1">
      <alignment horizontal="center" vertical="center"/>
    </xf>
    <xf numFmtId="0" fontId="4" fillId="0" borderId="0" xfId="4" applyFill="1" applyBorder="1" applyAlignment="1">
      <alignment horizontal="center" vertical="center"/>
    </xf>
    <xf numFmtId="0" fontId="15" fillId="0" borderId="2" xfId="4" applyFont="1" applyFill="1" applyBorder="1" applyAlignment="1">
      <alignment horizontal="center" vertical="center"/>
    </xf>
    <xf numFmtId="0" fontId="21" fillId="0" borderId="2" xfId="0" applyFont="1" applyBorder="1" applyAlignment="1">
      <alignment horizontal="center"/>
    </xf>
    <xf numFmtId="0" fontId="21" fillId="0" borderId="2" xfId="0" applyFont="1" applyBorder="1" applyAlignment="1">
      <alignment horizontal="center" vertical="center"/>
    </xf>
    <xf numFmtId="0" fontId="8" fillId="0" borderId="2" xfId="0" applyFont="1" applyBorder="1" applyAlignment="1">
      <alignment horizontal="center"/>
    </xf>
    <xf numFmtId="0" fontId="0" fillId="4" borderId="2" xfId="4" applyFont="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4" borderId="0" xfId="4" applyFont="1" applyBorder="1" applyAlignment="1">
      <alignment horizontal="center" vertical="center"/>
    </xf>
    <xf numFmtId="170" fontId="0" fillId="0" borderId="2" xfId="0" applyNumberFormat="1" applyBorder="1" applyAlignment="1">
      <alignment horizontal="center" vertical="center"/>
    </xf>
    <xf numFmtId="170" fontId="15" fillId="0" borderId="2" xfId="0" quotePrefix="1" applyNumberFormat="1" applyFont="1" applyBorder="1" applyAlignment="1">
      <alignment horizontal="center" vertical="center"/>
    </xf>
    <xf numFmtId="170" fontId="15" fillId="0" borderId="4" xfId="0" quotePrefix="1" applyNumberFormat="1" applyFont="1" applyBorder="1" applyAlignment="1">
      <alignment horizontal="center" vertical="center"/>
    </xf>
    <xf numFmtId="0" fontId="15" fillId="0" borderId="2" xfId="0" quotePrefix="1" applyFont="1" applyBorder="1" applyAlignment="1">
      <alignment horizontal="center" vertical="center"/>
    </xf>
    <xf numFmtId="0" fontId="15" fillId="0" borderId="4" xfId="0" quotePrefix="1" applyFont="1" applyBorder="1" applyAlignment="1">
      <alignment horizontal="center" vertical="center"/>
    </xf>
    <xf numFmtId="0" fontId="15" fillId="0" borderId="5" xfId="0" quotePrefix="1" applyFont="1" applyBorder="1" applyAlignment="1">
      <alignment horizontal="center" vertical="center"/>
    </xf>
    <xf numFmtId="0" fontId="15" fillId="0" borderId="6" xfId="0" quotePrefix="1" applyFont="1" applyBorder="1" applyAlignment="1">
      <alignment horizontal="center" vertical="center"/>
    </xf>
    <xf numFmtId="0" fontId="4" fillId="4" borderId="5" xfId="4" applyBorder="1" applyAlignment="1">
      <alignment horizontal="center" vertical="center"/>
    </xf>
    <xf numFmtId="0" fontId="4" fillId="4" borderId="39" xfId="4" applyBorder="1" applyAlignment="1">
      <alignment horizontal="center" vertical="center"/>
    </xf>
    <xf numFmtId="44" fontId="0" fillId="0" borderId="50" xfId="0" applyNumberFormat="1" applyBorder="1" applyAlignment="1">
      <alignment horizontal="center" vertical="center"/>
    </xf>
    <xf numFmtId="44" fontId="0" fillId="0" borderId="48" xfId="0" applyNumberFormat="1"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51" xfId="0" applyBorder="1" applyAlignment="1">
      <alignment horizontal="center" vertical="center"/>
    </xf>
    <xf numFmtId="44" fontId="0" fillId="0" borderId="51" xfId="0" applyNumberFormat="1" applyBorder="1" applyAlignment="1">
      <alignment horizontal="center" vertical="center"/>
    </xf>
    <xf numFmtId="169" fontId="0" fillId="0" borderId="6" xfId="1" applyNumberFormat="1" applyFont="1" applyBorder="1" applyAlignment="1">
      <alignment horizontal="center" vertical="center"/>
    </xf>
    <xf numFmtId="169" fontId="0" fillId="0" borderId="2" xfId="1" applyNumberFormat="1" applyFont="1" applyBorder="1" applyAlignment="1">
      <alignment horizontal="center" vertical="center"/>
    </xf>
    <xf numFmtId="169" fontId="0" fillId="0" borderId="4" xfId="1" applyNumberFormat="1" applyFont="1" applyBorder="1" applyAlignment="1">
      <alignment horizontal="center" vertical="center"/>
    </xf>
    <xf numFmtId="169" fontId="0" fillId="0" borderId="5" xfId="1" applyNumberFormat="1" applyFont="1" applyBorder="1" applyAlignment="1">
      <alignment horizontal="center" vertical="center"/>
    </xf>
    <xf numFmtId="0" fontId="15" fillId="0" borderId="16" xfId="0" quotePrefix="1" applyFont="1" applyBorder="1" applyAlignment="1">
      <alignment horizontal="center" vertical="center"/>
    </xf>
    <xf numFmtId="0" fontId="15" fillId="0" borderId="15" xfId="0" quotePrefix="1" applyFont="1" applyBorder="1" applyAlignment="1">
      <alignment horizontal="center" vertical="center"/>
    </xf>
    <xf numFmtId="0" fontId="15" fillId="0" borderId="8" xfId="0" quotePrefix="1" applyFont="1" applyBorder="1" applyAlignment="1">
      <alignment horizontal="center" vertical="center" wrapText="1"/>
    </xf>
    <xf numFmtId="0" fontId="15" fillId="0" borderId="3" xfId="0" quotePrefix="1" applyFont="1" applyBorder="1" applyAlignment="1">
      <alignment horizontal="center" vertical="center"/>
    </xf>
    <xf numFmtId="0" fontId="15" fillId="0" borderId="9" xfId="0" quotePrefix="1"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4" borderId="8" xfId="4" applyFont="1" applyBorder="1" applyAlignment="1">
      <alignment horizontal="center" vertical="center"/>
    </xf>
    <xf numFmtId="0" fontId="15" fillId="4" borderId="10" xfId="4" applyFont="1" applyBorder="1" applyAlignment="1">
      <alignment horizontal="center" vertical="center"/>
    </xf>
    <xf numFmtId="0" fontId="15" fillId="4" borderId="12" xfId="4" applyFont="1" applyBorder="1" applyAlignment="1">
      <alignment horizontal="center" vertical="center"/>
    </xf>
    <xf numFmtId="0" fontId="15" fillId="0" borderId="26" xfId="0" quotePrefix="1" applyFont="1" applyBorder="1" applyAlignment="1">
      <alignment horizontal="center" vertical="center"/>
    </xf>
    <xf numFmtId="0" fontId="15" fillId="0" borderId="27" xfId="0" quotePrefix="1" applyFont="1" applyBorder="1" applyAlignment="1">
      <alignment horizontal="center" vertical="center"/>
    </xf>
    <xf numFmtId="0" fontId="19" fillId="0" borderId="26" xfId="0" quotePrefix="1" applyFont="1" applyBorder="1" applyAlignment="1">
      <alignment horizontal="center" vertical="center" wrapText="1"/>
    </xf>
    <xf numFmtId="0" fontId="19" fillId="0" borderId="31" xfId="0" quotePrefix="1" applyFont="1" applyBorder="1" applyAlignment="1">
      <alignment horizontal="center" vertical="center" wrapText="1"/>
    </xf>
    <xf numFmtId="44" fontId="0" fillId="0" borderId="50" xfId="0" applyNumberFormat="1" applyBorder="1" applyAlignment="1">
      <alignment horizontal="center"/>
    </xf>
    <xf numFmtId="44" fontId="0" fillId="0" borderId="51" xfId="0" applyNumberFormat="1" applyBorder="1" applyAlignment="1">
      <alignment horizontal="center"/>
    </xf>
    <xf numFmtId="169" fontId="0" fillId="0" borderId="50" xfId="0" applyNumberFormat="1" applyBorder="1" applyAlignment="1">
      <alignment horizontal="center"/>
    </xf>
    <xf numFmtId="169" fontId="0" fillId="0" borderId="51" xfId="0" applyNumberFormat="1" applyBorder="1" applyAlignment="1">
      <alignment horizontal="center"/>
    </xf>
  </cellXfs>
  <cellStyles count="10">
    <cellStyle name="20% - Colore 1" xfId="4" builtinId="30"/>
    <cellStyle name="20% - Colore 5" xfId="6" builtinId="46"/>
    <cellStyle name="Calcolo" xfId="2" builtinId="22"/>
    <cellStyle name="Colore 1" xfId="3" builtinId="29"/>
    <cellStyle name="Colore 5" xfId="5" builtinId="45"/>
    <cellStyle name="Currency" xfId="9" xr:uid="{D5A33A4C-AD83-4FB4-8D34-52F06FEB96C5}"/>
    <cellStyle name="Migliaia" xfId="1" builtinId="3"/>
    <cellStyle name="Normal" xfId="7" xr:uid="{00000000-0005-0000-0000-000006000000}"/>
    <cellStyle name="Normale" xfId="0" builtinId="0"/>
    <cellStyle name="Percentuale" xfId="8" builtin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B2:O194"/>
  <sheetViews>
    <sheetView topLeftCell="A51" zoomScaleNormal="100" zoomScaleSheetLayoutView="100" workbookViewId="0">
      <selection activeCell="F75" sqref="F75"/>
    </sheetView>
  </sheetViews>
  <sheetFormatPr defaultRowHeight="15"/>
  <cols>
    <col min="5" max="5" width="15.7109375" customWidth="1"/>
    <col min="6" max="6" width="79.5703125" bestFit="1" customWidth="1"/>
  </cols>
  <sheetData>
    <row r="2" spans="2:10">
      <c r="B2" s="436" t="s">
        <v>333</v>
      </c>
      <c r="C2" s="436"/>
      <c r="D2" s="436"/>
      <c r="E2" s="436"/>
      <c r="F2" s="436"/>
      <c r="G2" s="436"/>
      <c r="H2" s="436"/>
      <c r="I2" s="436"/>
      <c r="J2" s="436"/>
    </row>
    <row r="4" spans="2:10" ht="15" customHeight="1">
      <c r="B4" s="362" t="s">
        <v>819</v>
      </c>
      <c r="C4" s="363"/>
      <c r="D4" s="363"/>
      <c r="E4" s="363"/>
      <c r="F4" s="363"/>
      <c r="G4" s="363"/>
      <c r="H4" s="363"/>
      <c r="I4" s="363"/>
      <c r="J4" s="364"/>
    </row>
    <row r="5" spans="2:10">
      <c r="B5" s="365"/>
      <c r="C5" s="366"/>
      <c r="D5" s="366"/>
      <c r="E5" s="366"/>
      <c r="F5" s="366"/>
      <c r="G5" s="366"/>
      <c r="H5" s="366"/>
      <c r="I5" s="366"/>
      <c r="J5" s="367"/>
    </row>
    <row r="6" spans="2:10">
      <c r="B6" s="365"/>
      <c r="C6" s="366"/>
      <c r="D6" s="366"/>
      <c r="E6" s="366"/>
      <c r="F6" s="366"/>
      <c r="G6" s="366"/>
      <c r="H6" s="366"/>
      <c r="I6" s="366"/>
      <c r="J6" s="367"/>
    </row>
    <row r="7" spans="2:10">
      <c r="B7" s="365"/>
      <c r="C7" s="366"/>
      <c r="D7" s="366"/>
      <c r="E7" s="366"/>
      <c r="F7" s="366"/>
      <c r="G7" s="366"/>
      <c r="H7" s="366"/>
      <c r="I7" s="366"/>
      <c r="J7" s="367"/>
    </row>
    <row r="8" spans="2:10">
      <c r="B8" s="365"/>
      <c r="C8" s="366"/>
      <c r="D8" s="366"/>
      <c r="E8" s="366"/>
      <c r="F8" s="366"/>
      <c r="G8" s="366"/>
      <c r="H8" s="366"/>
      <c r="I8" s="366"/>
      <c r="J8" s="367"/>
    </row>
    <row r="9" spans="2:10">
      <c r="B9" s="365"/>
      <c r="C9" s="366"/>
      <c r="D9" s="366"/>
      <c r="E9" s="366"/>
      <c r="F9" s="366"/>
      <c r="G9" s="366"/>
      <c r="H9" s="366"/>
      <c r="I9" s="366"/>
      <c r="J9" s="367"/>
    </row>
    <row r="10" spans="2:10">
      <c r="B10" s="365"/>
      <c r="C10" s="366"/>
      <c r="D10" s="366"/>
      <c r="E10" s="366"/>
      <c r="F10" s="366"/>
      <c r="G10" s="366"/>
      <c r="H10" s="366"/>
      <c r="I10" s="366"/>
      <c r="J10" s="367"/>
    </row>
    <row r="11" spans="2:10">
      <c r="B11" s="365"/>
      <c r="C11" s="366"/>
      <c r="D11" s="366"/>
      <c r="E11" s="366"/>
      <c r="F11" s="366"/>
      <c r="G11" s="366"/>
      <c r="H11" s="366"/>
      <c r="I11" s="366"/>
      <c r="J11" s="367"/>
    </row>
    <row r="12" spans="2:10">
      <c r="B12" s="365"/>
      <c r="C12" s="366"/>
      <c r="D12" s="366"/>
      <c r="E12" s="366"/>
      <c r="F12" s="366"/>
      <c r="G12" s="366"/>
      <c r="H12" s="366"/>
      <c r="I12" s="366"/>
      <c r="J12" s="367"/>
    </row>
    <row r="13" spans="2:10">
      <c r="B13" s="365"/>
      <c r="C13" s="366"/>
      <c r="D13" s="366"/>
      <c r="E13" s="366"/>
      <c r="F13" s="366"/>
      <c r="G13" s="366"/>
      <c r="H13" s="366"/>
      <c r="I13" s="366"/>
      <c r="J13" s="367"/>
    </row>
    <row r="14" spans="2:10">
      <c r="B14" s="365"/>
      <c r="C14" s="366"/>
      <c r="D14" s="366"/>
      <c r="E14" s="366"/>
      <c r="F14" s="366"/>
      <c r="G14" s="366"/>
      <c r="H14" s="366"/>
      <c r="I14" s="366"/>
      <c r="J14" s="367"/>
    </row>
    <row r="15" spans="2:10">
      <c r="B15" s="365"/>
      <c r="C15" s="366"/>
      <c r="D15" s="366"/>
      <c r="E15" s="366"/>
      <c r="F15" s="366"/>
      <c r="G15" s="366"/>
      <c r="H15" s="366"/>
      <c r="I15" s="366"/>
      <c r="J15" s="367"/>
    </row>
    <row r="16" spans="2:10" ht="6" customHeight="1">
      <c r="B16" s="365"/>
      <c r="C16" s="366"/>
      <c r="D16" s="366"/>
      <c r="E16" s="366"/>
      <c r="F16" s="366"/>
      <c r="G16" s="366"/>
      <c r="H16" s="366"/>
      <c r="I16" s="366"/>
      <c r="J16" s="367"/>
    </row>
    <row r="17" spans="2:15" hidden="1">
      <c r="B17" s="365"/>
      <c r="C17" s="366"/>
      <c r="D17" s="366"/>
      <c r="E17" s="366"/>
      <c r="F17" s="366"/>
      <c r="G17" s="366"/>
      <c r="H17" s="366"/>
      <c r="I17" s="366"/>
      <c r="J17" s="367"/>
    </row>
    <row r="18" spans="2:15" hidden="1">
      <c r="B18" s="365"/>
      <c r="C18" s="366"/>
      <c r="D18" s="366"/>
      <c r="E18" s="366"/>
      <c r="F18" s="366"/>
      <c r="G18" s="366"/>
      <c r="H18" s="366"/>
      <c r="I18" s="366"/>
      <c r="J18" s="367"/>
    </row>
    <row r="19" spans="2:15" hidden="1">
      <c r="B19" s="368"/>
      <c r="C19" s="369"/>
      <c r="D19" s="369"/>
      <c r="E19" s="369"/>
      <c r="F19" s="369"/>
      <c r="G19" s="369"/>
      <c r="H19" s="369"/>
      <c r="I19" s="369"/>
      <c r="J19" s="370"/>
    </row>
    <row r="20" spans="2:15">
      <c r="B20" s="12" t="s">
        <v>0</v>
      </c>
      <c r="C20" s="12" t="s">
        <v>1</v>
      </c>
      <c r="D20" s="12" t="s">
        <v>2</v>
      </c>
      <c r="E20" s="14"/>
      <c r="F20" s="12" t="s">
        <v>3</v>
      </c>
      <c r="G20" s="371"/>
      <c r="H20" s="372"/>
      <c r="I20" s="372"/>
      <c r="J20" s="373"/>
    </row>
    <row r="21" spans="2:15" ht="15" customHeight="1">
      <c r="B21" s="375" t="s">
        <v>4</v>
      </c>
      <c r="C21" s="29">
        <v>1</v>
      </c>
      <c r="D21" s="134" t="s">
        <v>5</v>
      </c>
      <c r="E21" s="137"/>
      <c r="F21" s="30" t="s">
        <v>6</v>
      </c>
      <c r="G21" s="420" t="s">
        <v>7</v>
      </c>
      <c r="H21" s="420"/>
      <c r="I21" s="420"/>
      <c r="J21" s="420"/>
      <c r="M21" s="361" t="s">
        <v>8</v>
      </c>
      <c r="N21" s="361"/>
      <c r="O21" s="361"/>
    </row>
    <row r="22" spans="2:15">
      <c r="B22" s="375"/>
      <c r="C22" s="31">
        <v>2</v>
      </c>
      <c r="D22" s="135" t="s">
        <v>9</v>
      </c>
      <c r="E22" s="138"/>
      <c r="F22" s="33" t="s">
        <v>10</v>
      </c>
      <c r="G22" s="420"/>
      <c r="H22" s="420"/>
      <c r="I22" s="420"/>
      <c r="J22" s="420"/>
      <c r="M22" s="361"/>
      <c r="N22" s="361"/>
      <c r="O22" s="361"/>
    </row>
    <row r="23" spans="2:15">
      <c r="B23" s="375"/>
      <c r="C23" s="31">
        <v>3</v>
      </c>
      <c r="D23" s="135" t="s">
        <v>9</v>
      </c>
      <c r="E23" s="138"/>
      <c r="F23" s="33" t="s">
        <v>11</v>
      </c>
      <c r="G23" s="420"/>
      <c r="H23" s="420"/>
      <c r="I23" s="420"/>
      <c r="J23" s="420"/>
      <c r="M23" s="361"/>
      <c r="N23" s="361"/>
      <c r="O23" s="361"/>
    </row>
    <row r="24" spans="2:15">
      <c r="B24" s="375"/>
      <c r="C24" s="31">
        <v>4</v>
      </c>
      <c r="D24" s="135" t="s">
        <v>9</v>
      </c>
      <c r="E24" s="138"/>
      <c r="F24" s="33" t="s">
        <v>12</v>
      </c>
      <c r="G24" s="420"/>
      <c r="H24" s="420"/>
      <c r="I24" s="420"/>
      <c r="J24" s="420"/>
      <c r="M24" s="361"/>
      <c r="N24" s="361"/>
      <c r="O24" s="361"/>
    </row>
    <row r="25" spans="2:15">
      <c r="B25" s="375"/>
      <c r="C25" s="31">
        <v>5</v>
      </c>
      <c r="D25" s="135" t="s">
        <v>9</v>
      </c>
      <c r="E25" s="138"/>
      <c r="F25" s="33" t="s">
        <v>13</v>
      </c>
      <c r="G25" s="420"/>
      <c r="H25" s="420"/>
      <c r="I25" s="420"/>
      <c r="J25" s="420"/>
      <c r="M25" s="361"/>
      <c r="N25" s="361"/>
      <c r="O25" s="361"/>
    </row>
    <row r="26" spans="2:15" ht="25.5">
      <c r="B26" s="375"/>
      <c r="C26" s="34" t="s">
        <v>14</v>
      </c>
      <c r="D26" s="135" t="s">
        <v>5</v>
      </c>
      <c r="E26" s="138"/>
      <c r="F26" s="35" t="s">
        <v>15</v>
      </c>
      <c r="G26" s="420"/>
      <c r="H26" s="420"/>
      <c r="I26" s="420"/>
      <c r="J26" s="420"/>
      <c r="M26" s="361"/>
      <c r="N26" s="361"/>
      <c r="O26" s="361"/>
    </row>
    <row r="27" spans="2:15" ht="15.75" thickBot="1">
      <c r="B27" s="376"/>
      <c r="C27" s="36" t="s">
        <v>16</v>
      </c>
      <c r="D27" s="136" t="s">
        <v>5</v>
      </c>
      <c r="E27" s="139"/>
      <c r="F27" s="39" t="s">
        <v>17</v>
      </c>
      <c r="G27" s="437"/>
      <c r="H27" s="437"/>
      <c r="I27" s="437"/>
      <c r="J27" s="437"/>
      <c r="M27" s="361"/>
      <c r="N27" s="361"/>
      <c r="O27" s="361"/>
    </row>
    <row r="28" spans="2:15" ht="15" customHeight="1">
      <c r="B28" s="374" t="s">
        <v>18</v>
      </c>
      <c r="C28" s="83">
        <v>8</v>
      </c>
      <c r="D28" s="83"/>
      <c r="E28" s="385" t="s">
        <v>19</v>
      </c>
      <c r="F28" s="40" t="s">
        <v>20</v>
      </c>
      <c r="G28" s="391" t="s">
        <v>21</v>
      </c>
      <c r="H28" s="391"/>
      <c r="I28" s="391"/>
      <c r="J28" s="391"/>
      <c r="M28" s="361" t="s">
        <v>22</v>
      </c>
      <c r="N28" s="361"/>
      <c r="O28" s="361"/>
    </row>
    <row r="29" spans="2:15" ht="15" customHeight="1">
      <c r="B29" s="375"/>
      <c r="C29" s="41" t="s">
        <v>23</v>
      </c>
      <c r="D29" s="84" t="s">
        <v>5</v>
      </c>
      <c r="E29" s="386"/>
      <c r="F29" s="42" t="s">
        <v>24</v>
      </c>
      <c r="G29" s="392"/>
      <c r="H29" s="392"/>
      <c r="I29" s="392"/>
      <c r="J29" s="392"/>
      <c r="M29" s="361"/>
      <c r="N29" s="361"/>
      <c r="O29" s="361"/>
    </row>
    <row r="30" spans="2:15">
      <c r="B30" s="375"/>
      <c r="C30" s="41" t="s">
        <v>25</v>
      </c>
      <c r="D30" s="84" t="s">
        <v>5</v>
      </c>
      <c r="E30" s="386"/>
      <c r="F30" s="42" t="s">
        <v>26</v>
      </c>
      <c r="G30" s="392"/>
      <c r="H30" s="392"/>
      <c r="I30" s="392"/>
      <c r="J30" s="392"/>
      <c r="M30" s="361"/>
      <c r="N30" s="361"/>
      <c r="O30" s="361"/>
    </row>
    <row r="31" spans="2:15">
      <c r="B31" s="375"/>
      <c r="C31" s="41" t="s">
        <v>27</v>
      </c>
      <c r="D31" s="84" t="s">
        <v>5</v>
      </c>
      <c r="E31" s="386"/>
      <c r="F31" s="42" t="s">
        <v>28</v>
      </c>
      <c r="G31" s="392"/>
      <c r="H31" s="392"/>
      <c r="I31" s="392"/>
      <c r="J31" s="392"/>
      <c r="M31" s="361"/>
      <c r="N31" s="361"/>
      <c r="O31" s="361"/>
    </row>
    <row r="32" spans="2:15">
      <c r="B32" s="375"/>
      <c r="C32" s="41" t="s">
        <v>29</v>
      </c>
      <c r="D32" s="84" t="s">
        <v>5</v>
      </c>
      <c r="E32" s="386"/>
      <c r="F32" s="42" t="s">
        <v>30</v>
      </c>
      <c r="G32" s="392"/>
      <c r="H32" s="392"/>
      <c r="I32" s="392"/>
      <c r="J32" s="392"/>
      <c r="M32" s="361"/>
      <c r="N32" s="361"/>
      <c r="O32" s="361"/>
    </row>
    <row r="33" spans="2:15">
      <c r="B33" s="375"/>
      <c r="C33" s="41" t="s">
        <v>31</v>
      </c>
      <c r="D33" s="84" t="s">
        <v>5</v>
      </c>
      <c r="E33" s="386"/>
      <c r="F33" s="42" t="s">
        <v>32</v>
      </c>
      <c r="G33" s="392"/>
      <c r="H33" s="392"/>
      <c r="I33" s="392"/>
      <c r="J33" s="392"/>
      <c r="M33" s="361"/>
      <c r="N33" s="361"/>
      <c r="O33" s="361"/>
    </row>
    <row r="34" spans="2:15">
      <c r="B34" s="375"/>
      <c r="C34" s="41" t="s">
        <v>33</v>
      </c>
      <c r="D34" s="84" t="s">
        <v>5</v>
      </c>
      <c r="E34" s="386"/>
      <c r="F34" s="42" t="s">
        <v>34</v>
      </c>
      <c r="G34" s="392"/>
      <c r="H34" s="392"/>
      <c r="I34" s="392"/>
      <c r="J34" s="392"/>
      <c r="M34" s="361"/>
      <c r="N34" s="361"/>
      <c r="O34" s="361"/>
    </row>
    <row r="35" spans="2:15">
      <c r="B35" s="375"/>
      <c r="C35" s="41" t="s">
        <v>35</v>
      </c>
      <c r="D35" s="84" t="s">
        <v>5</v>
      </c>
      <c r="E35" s="386"/>
      <c r="F35" s="42" t="s">
        <v>36</v>
      </c>
      <c r="G35" s="392"/>
      <c r="H35" s="392"/>
      <c r="I35" s="392"/>
      <c r="J35" s="392"/>
      <c r="M35" s="361"/>
      <c r="N35" s="361"/>
      <c r="O35" s="361"/>
    </row>
    <row r="36" spans="2:15">
      <c r="B36" s="375"/>
      <c r="C36" s="41" t="s">
        <v>37</v>
      </c>
      <c r="D36" s="84" t="s">
        <v>5</v>
      </c>
      <c r="E36" s="386"/>
      <c r="F36" s="42" t="s">
        <v>38</v>
      </c>
      <c r="G36" s="392"/>
      <c r="H36" s="392"/>
      <c r="I36" s="392"/>
      <c r="J36" s="392"/>
      <c r="M36" s="361"/>
      <c r="N36" s="361"/>
      <c r="O36" s="361"/>
    </row>
    <row r="37" spans="2:15">
      <c r="B37" s="375"/>
      <c r="C37" s="41" t="s">
        <v>39</v>
      </c>
      <c r="D37" s="84" t="s">
        <v>5</v>
      </c>
      <c r="E37" s="386"/>
      <c r="F37" s="42" t="s">
        <v>40</v>
      </c>
      <c r="G37" s="392"/>
      <c r="H37" s="392"/>
      <c r="I37" s="392"/>
      <c r="J37" s="392"/>
      <c r="M37" s="361"/>
      <c r="N37" s="361"/>
      <c r="O37" s="361"/>
    </row>
    <row r="38" spans="2:15">
      <c r="B38" s="375"/>
      <c r="C38" s="41" t="s">
        <v>41</v>
      </c>
      <c r="D38" s="84" t="s">
        <v>5</v>
      </c>
      <c r="E38" s="386"/>
      <c r="F38" s="42" t="s">
        <v>42</v>
      </c>
      <c r="G38" s="392"/>
      <c r="H38" s="392"/>
      <c r="I38" s="392"/>
      <c r="J38" s="392"/>
      <c r="M38" s="361"/>
      <c r="N38" s="361"/>
      <c r="O38" s="361"/>
    </row>
    <row r="39" spans="2:15">
      <c r="B39" s="375"/>
      <c r="C39" s="41" t="s">
        <v>43</v>
      </c>
      <c r="D39" s="84" t="s">
        <v>5</v>
      </c>
      <c r="E39" s="386"/>
      <c r="F39" s="42" t="s">
        <v>44</v>
      </c>
      <c r="G39" s="392"/>
      <c r="H39" s="392"/>
      <c r="I39" s="392"/>
      <c r="J39" s="392"/>
      <c r="M39" s="361"/>
      <c r="N39" s="361"/>
      <c r="O39" s="361"/>
    </row>
    <row r="40" spans="2:15">
      <c r="B40" s="375"/>
      <c r="C40" s="41" t="s">
        <v>45</v>
      </c>
      <c r="D40" s="84" t="s">
        <v>5</v>
      </c>
      <c r="E40" s="386"/>
      <c r="F40" s="42" t="s">
        <v>46</v>
      </c>
      <c r="G40" s="392"/>
      <c r="H40" s="392"/>
      <c r="I40" s="392"/>
      <c r="J40" s="392"/>
      <c r="M40" s="361"/>
      <c r="N40" s="361"/>
      <c r="O40" s="361"/>
    </row>
    <row r="41" spans="2:15">
      <c r="B41" s="375"/>
      <c r="C41" s="41" t="s">
        <v>47</v>
      </c>
      <c r="D41" s="84" t="s">
        <v>5</v>
      </c>
      <c r="E41" s="386"/>
      <c r="F41" s="42" t="s">
        <v>48</v>
      </c>
      <c r="G41" s="392"/>
      <c r="H41" s="392"/>
      <c r="I41" s="392"/>
      <c r="J41" s="392"/>
      <c r="M41" s="361"/>
      <c r="N41" s="361"/>
      <c r="O41" s="361"/>
    </row>
    <row r="42" spans="2:15">
      <c r="B42" s="375"/>
      <c r="C42" s="84">
        <v>9</v>
      </c>
      <c r="D42" s="84"/>
      <c r="E42" s="386"/>
      <c r="F42" s="43" t="s">
        <v>20</v>
      </c>
      <c r="G42" s="392"/>
      <c r="H42" s="392"/>
      <c r="I42" s="392"/>
      <c r="J42" s="392"/>
      <c r="M42" s="361"/>
      <c r="N42" s="361"/>
      <c r="O42" s="361"/>
    </row>
    <row r="43" spans="2:15">
      <c r="B43" s="375"/>
      <c r="C43" s="41" t="s">
        <v>49</v>
      </c>
      <c r="D43" s="84" t="s">
        <v>50</v>
      </c>
      <c r="E43" s="386"/>
      <c r="F43" s="42" t="s">
        <v>24</v>
      </c>
      <c r="G43" s="392"/>
      <c r="H43" s="392"/>
      <c r="I43" s="392"/>
      <c r="J43" s="392"/>
      <c r="M43" s="361"/>
      <c r="N43" s="361"/>
      <c r="O43" s="361"/>
    </row>
    <row r="44" spans="2:15">
      <c r="B44" s="375"/>
      <c r="C44" s="41" t="s">
        <v>51</v>
      </c>
      <c r="D44" s="84" t="s">
        <v>50</v>
      </c>
      <c r="E44" s="386"/>
      <c r="F44" s="42" t="s">
        <v>26</v>
      </c>
      <c r="G44" s="392"/>
      <c r="H44" s="392"/>
      <c r="I44" s="392"/>
      <c r="J44" s="392"/>
      <c r="M44" s="361"/>
      <c r="N44" s="361"/>
      <c r="O44" s="361"/>
    </row>
    <row r="45" spans="2:15">
      <c r="B45" s="375"/>
      <c r="C45" s="41" t="s">
        <v>52</v>
      </c>
      <c r="D45" s="84" t="s">
        <v>50</v>
      </c>
      <c r="E45" s="386"/>
      <c r="F45" s="42" t="s">
        <v>28</v>
      </c>
      <c r="G45" s="392"/>
      <c r="H45" s="392"/>
      <c r="I45" s="392"/>
      <c r="J45" s="392"/>
      <c r="M45" s="361"/>
      <c r="N45" s="361"/>
      <c r="O45" s="361"/>
    </row>
    <row r="46" spans="2:15">
      <c r="B46" s="375"/>
      <c r="C46" s="41" t="s">
        <v>53</v>
      </c>
      <c r="D46" s="84" t="s">
        <v>50</v>
      </c>
      <c r="E46" s="386"/>
      <c r="F46" s="42" t="s">
        <v>30</v>
      </c>
      <c r="G46" s="392"/>
      <c r="H46" s="392"/>
      <c r="I46" s="392"/>
      <c r="J46" s="392"/>
      <c r="M46" s="361"/>
      <c r="N46" s="361"/>
      <c r="O46" s="361"/>
    </row>
    <row r="47" spans="2:15">
      <c r="B47" s="375"/>
      <c r="C47" s="41" t="s">
        <v>54</v>
      </c>
      <c r="D47" s="84" t="s">
        <v>50</v>
      </c>
      <c r="E47" s="386"/>
      <c r="F47" s="42" t="s">
        <v>32</v>
      </c>
      <c r="G47" s="392"/>
      <c r="H47" s="392"/>
      <c r="I47" s="392"/>
      <c r="J47" s="392"/>
      <c r="M47" s="361"/>
      <c r="N47" s="361"/>
      <c r="O47" s="361"/>
    </row>
    <row r="48" spans="2:15">
      <c r="B48" s="375"/>
      <c r="C48" s="41" t="s">
        <v>55</v>
      </c>
      <c r="D48" s="84" t="s">
        <v>50</v>
      </c>
      <c r="E48" s="386"/>
      <c r="F48" s="42" t="s">
        <v>34</v>
      </c>
      <c r="G48" s="392"/>
      <c r="H48" s="392"/>
      <c r="I48" s="392"/>
      <c r="J48" s="392"/>
      <c r="M48" s="361"/>
      <c r="N48" s="361"/>
      <c r="O48" s="361"/>
    </row>
    <row r="49" spans="2:15">
      <c r="B49" s="375"/>
      <c r="C49" s="41" t="s">
        <v>56</v>
      </c>
      <c r="D49" s="84" t="s">
        <v>50</v>
      </c>
      <c r="E49" s="386"/>
      <c r="F49" s="42" t="s">
        <v>36</v>
      </c>
      <c r="G49" s="392"/>
      <c r="H49" s="392"/>
      <c r="I49" s="392"/>
      <c r="J49" s="392"/>
      <c r="M49" s="361"/>
      <c r="N49" s="361"/>
      <c r="O49" s="361"/>
    </row>
    <row r="50" spans="2:15">
      <c r="B50" s="375"/>
      <c r="C50" s="41" t="s">
        <v>57</v>
      </c>
      <c r="D50" s="84" t="s">
        <v>50</v>
      </c>
      <c r="E50" s="386"/>
      <c r="F50" s="42" t="s">
        <v>38</v>
      </c>
      <c r="G50" s="392"/>
      <c r="H50" s="392"/>
      <c r="I50" s="392"/>
      <c r="J50" s="392"/>
      <c r="M50" s="361"/>
      <c r="N50" s="361"/>
      <c r="O50" s="361"/>
    </row>
    <row r="51" spans="2:15">
      <c r="B51" s="375"/>
      <c r="C51" s="41" t="s">
        <v>58</v>
      </c>
      <c r="D51" s="84" t="s">
        <v>50</v>
      </c>
      <c r="E51" s="386"/>
      <c r="F51" s="42" t="s">
        <v>40</v>
      </c>
      <c r="G51" s="392"/>
      <c r="H51" s="392"/>
      <c r="I51" s="392"/>
      <c r="J51" s="392"/>
      <c r="M51" s="361"/>
      <c r="N51" s="361"/>
      <c r="O51" s="361"/>
    </row>
    <row r="52" spans="2:15">
      <c r="B52" s="375"/>
      <c r="C52" s="41" t="s">
        <v>59</v>
      </c>
      <c r="D52" s="84" t="s">
        <v>50</v>
      </c>
      <c r="E52" s="386"/>
      <c r="F52" s="42" t="s">
        <v>42</v>
      </c>
      <c r="G52" s="392"/>
      <c r="H52" s="392"/>
      <c r="I52" s="392"/>
      <c r="J52" s="392"/>
      <c r="M52" s="361"/>
      <c r="N52" s="361"/>
      <c r="O52" s="361"/>
    </row>
    <row r="53" spans="2:15">
      <c r="B53" s="375"/>
      <c r="C53" s="41" t="s">
        <v>60</v>
      </c>
      <c r="D53" s="84" t="s">
        <v>50</v>
      </c>
      <c r="E53" s="386"/>
      <c r="F53" s="42" t="s">
        <v>44</v>
      </c>
      <c r="G53" s="392"/>
      <c r="H53" s="392"/>
      <c r="I53" s="392"/>
      <c r="J53" s="392"/>
      <c r="M53" s="361"/>
      <c r="N53" s="361"/>
      <c r="O53" s="361"/>
    </row>
    <row r="54" spans="2:15">
      <c r="B54" s="375"/>
      <c r="C54" s="41" t="s">
        <v>61</v>
      </c>
      <c r="D54" s="84" t="s">
        <v>50</v>
      </c>
      <c r="E54" s="386"/>
      <c r="F54" s="42" t="s">
        <v>46</v>
      </c>
      <c r="G54" s="392"/>
      <c r="H54" s="392"/>
      <c r="I54" s="392"/>
      <c r="J54" s="392"/>
      <c r="M54" s="361"/>
      <c r="N54" s="361"/>
      <c r="O54" s="361"/>
    </row>
    <row r="55" spans="2:15" ht="15.75" thickBot="1">
      <c r="B55" s="376"/>
      <c r="C55" s="44" t="s">
        <v>62</v>
      </c>
      <c r="D55" s="37" t="s">
        <v>50</v>
      </c>
      <c r="E55" s="387"/>
      <c r="F55" s="45" t="s">
        <v>48</v>
      </c>
      <c r="G55" s="393"/>
      <c r="H55" s="393"/>
      <c r="I55" s="393"/>
      <c r="J55" s="393"/>
      <c r="M55" s="361"/>
      <c r="N55" s="361"/>
      <c r="O55" s="361"/>
    </row>
    <row r="56" spans="2:15" ht="15" customHeight="1">
      <c r="B56" s="382" t="s">
        <v>63</v>
      </c>
      <c r="C56" s="46"/>
      <c r="D56" s="83"/>
      <c r="E56" s="377" t="s">
        <v>64</v>
      </c>
      <c r="F56" s="40" t="s">
        <v>65</v>
      </c>
      <c r="G56" s="391" t="s">
        <v>66</v>
      </c>
      <c r="H56" s="391"/>
      <c r="I56" s="391"/>
      <c r="J56" s="391"/>
      <c r="M56" s="361" t="s">
        <v>22</v>
      </c>
      <c r="N56" s="361"/>
      <c r="O56" s="361"/>
    </row>
    <row r="57" spans="2:15">
      <c r="B57" s="383"/>
      <c r="C57" s="41" t="s">
        <v>67</v>
      </c>
      <c r="D57" s="84" t="s">
        <v>5</v>
      </c>
      <c r="E57" s="378"/>
      <c r="F57" s="42" t="s">
        <v>68</v>
      </c>
      <c r="G57" s="392"/>
      <c r="H57" s="392"/>
      <c r="I57" s="392"/>
      <c r="J57" s="392"/>
      <c r="M57" s="361"/>
      <c r="N57" s="361"/>
      <c r="O57" s="361"/>
    </row>
    <row r="58" spans="2:15">
      <c r="B58" s="383"/>
      <c r="C58" s="41" t="s">
        <v>69</v>
      </c>
      <c r="D58" s="84" t="s">
        <v>5</v>
      </c>
      <c r="E58" s="378"/>
      <c r="F58" s="42" t="s">
        <v>70</v>
      </c>
      <c r="G58" s="392"/>
      <c r="H58" s="392"/>
      <c r="I58" s="392"/>
      <c r="J58" s="392"/>
      <c r="M58" s="361"/>
      <c r="N58" s="361"/>
      <c r="O58" s="361"/>
    </row>
    <row r="59" spans="2:15">
      <c r="B59" s="383"/>
      <c r="C59" s="41" t="s">
        <v>71</v>
      </c>
      <c r="D59" s="84" t="s">
        <v>5</v>
      </c>
      <c r="E59" s="378"/>
      <c r="F59" s="42" t="s">
        <v>72</v>
      </c>
      <c r="G59" s="392"/>
      <c r="H59" s="392"/>
      <c r="I59" s="392"/>
      <c r="J59" s="392"/>
      <c r="M59" s="361"/>
      <c r="N59" s="361"/>
      <c r="O59" s="361"/>
    </row>
    <row r="60" spans="2:15">
      <c r="B60" s="383"/>
      <c r="C60" s="41" t="s">
        <v>73</v>
      </c>
      <c r="D60" s="84" t="s">
        <v>5</v>
      </c>
      <c r="E60" s="378"/>
      <c r="F60" s="42" t="s">
        <v>74</v>
      </c>
      <c r="G60" s="392"/>
      <c r="H60" s="392"/>
      <c r="I60" s="392"/>
      <c r="J60" s="392"/>
      <c r="M60" s="361"/>
      <c r="N60" s="361"/>
      <c r="O60" s="361"/>
    </row>
    <row r="61" spans="2:15">
      <c r="B61" s="383"/>
      <c r="C61" s="41" t="s">
        <v>75</v>
      </c>
      <c r="D61" s="84" t="s">
        <v>5</v>
      </c>
      <c r="E61" s="378"/>
      <c r="F61" s="42" t="s">
        <v>76</v>
      </c>
      <c r="G61" s="392"/>
      <c r="H61" s="392"/>
      <c r="I61" s="392"/>
      <c r="J61" s="392"/>
      <c r="M61" s="361"/>
      <c r="N61" s="361"/>
      <c r="O61" s="361"/>
    </row>
    <row r="62" spans="2:15">
      <c r="B62" s="383"/>
      <c r="C62" s="41" t="s">
        <v>77</v>
      </c>
      <c r="D62" s="84" t="s">
        <v>5</v>
      </c>
      <c r="E62" s="378"/>
      <c r="F62" s="42" t="s">
        <v>78</v>
      </c>
      <c r="G62" s="392"/>
      <c r="H62" s="392"/>
      <c r="I62" s="392"/>
      <c r="J62" s="392"/>
      <c r="M62" s="361"/>
      <c r="N62" s="361"/>
      <c r="O62" s="361"/>
    </row>
    <row r="63" spans="2:15">
      <c r="B63" s="383"/>
      <c r="C63" s="41" t="s">
        <v>79</v>
      </c>
      <c r="D63" s="84" t="s">
        <v>5</v>
      </c>
      <c r="E63" s="378"/>
      <c r="F63" s="42" t="s">
        <v>80</v>
      </c>
      <c r="G63" s="392"/>
      <c r="H63" s="392"/>
      <c r="I63" s="392"/>
      <c r="J63" s="392"/>
      <c r="M63" s="361"/>
      <c r="N63" s="361"/>
      <c r="O63" s="361"/>
    </row>
    <row r="64" spans="2:15">
      <c r="B64" s="383"/>
      <c r="C64" s="41"/>
      <c r="D64" s="84"/>
      <c r="E64" s="378"/>
      <c r="F64" s="43" t="s">
        <v>81</v>
      </c>
      <c r="G64" s="392"/>
      <c r="H64" s="392"/>
      <c r="I64" s="392"/>
      <c r="J64" s="392"/>
      <c r="M64" s="361"/>
      <c r="N64" s="361"/>
      <c r="O64" s="361"/>
    </row>
    <row r="65" spans="2:15">
      <c r="B65" s="383"/>
      <c r="C65" s="41" t="s">
        <v>82</v>
      </c>
      <c r="D65" s="84" t="s">
        <v>50</v>
      </c>
      <c r="E65" s="378"/>
      <c r="F65" s="42" t="s">
        <v>68</v>
      </c>
      <c r="G65" s="392"/>
      <c r="H65" s="392"/>
      <c r="I65" s="392"/>
      <c r="J65" s="392"/>
      <c r="M65" s="361"/>
      <c r="N65" s="361"/>
      <c r="O65" s="361"/>
    </row>
    <row r="66" spans="2:15">
      <c r="B66" s="383"/>
      <c r="C66" s="41" t="s">
        <v>83</v>
      </c>
      <c r="D66" s="84" t="s">
        <v>50</v>
      </c>
      <c r="E66" s="378"/>
      <c r="F66" s="42" t="s">
        <v>70</v>
      </c>
      <c r="G66" s="392"/>
      <c r="H66" s="392"/>
      <c r="I66" s="392"/>
      <c r="J66" s="392"/>
      <c r="M66" s="361"/>
      <c r="N66" s="361"/>
      <c r="O66" s="361"/>
    </row>
    <row r="67" spans="2:15">
      <c r="B67" s="383"/>
      <c r="C67" s="41" t="s">
        <v>84</v>
      </c>
      <c r="D67" s="84" t="s">
        <v>50</v>
      </c>
      <c r="E67" s="378"/>
      <c r="F67" s="42" t="s">
        <v>72</v>
      </c>
      <c r="G67" s="392"/>
      <c r="H67" s="392"/>
      <c r="I67" s="392"/>
      <c r="J67" s="392"/>
      <c r="M67" s="361"/>
      <c r="N67" s="361"/>
      <c r="O67" s="361"/>
    </row>
    <row r="68" spans="2:15">
      <c r="B68" s="383"/>
      <c r="C68" s="41" t="s">
        <v>85</v>
      </c>
      <c r="D68" s="84" t="s">
        <v>50</v>
      </c>
      <c r="E68" s="378"/>
      <c r="F68" s="42" t="s">
        <v>74</v>
      </c>
      <c r="G68" s="392"/>
      <c r="H68" s="392"/>
      <c r="I68" s="392"/>
      <c r="J68" s="392"/>
      <c r="M68" s="361"/>
      <c r="N68" s="361"/>
      <c r="O68" s="361"/>
    </row>
    <row r="69" spans="2:15">
      <c r="B69" s="383"/>
      <c r="C69" s="41" t="s">
        <v>86</v>
      </c>
      <c r="D69" s="84" t="s">
        <v>50</v>
      </c>
      <c r="E69" s="378"/>
      <c r="F69" s="42" t="s">
        <v>76</v>
      </c>
      <c r="G69" s="392"/>
      <c r="H69" s="392"/>
      <c r="I69" s="392"/>
      <c r="J69" s="392"/>
      <c r="M69" s="361"/>
      <c r="N69" s="361"/>
      <c r="O69" s="361"/>
    </row>
    <row r="70" spans="2:15">
      <c r="B70" s="383"/>
      <c r="C70" s="41" t="s">
        <v>87</v>
      </c>
      <c r="D70" s="84" t="s">
        <v>50</v>
      </c>
      <c r="E70" s="378"/>
      <c r="F70" s="42" t="s">
        <v>78</v>
      </c>
      <c r="G70" s="392"/>
      <c r="H70" s="392"/>
      <c r="I70" s="392"/>
      <c r="J70" s="392"/>
      <c r="M70" s="361"/>
      <c r="N70" s="361"/>
      <c r="O70" s="361"/>
    </row>
    <row r="71" spans="2:15" ht="15.75" thickBot="1">
      <c r="B71" s="384"/>
      <c r="C71" s="41" t="s">
        <v>88</v>
      </c>
      <c r="D71" s="84" t="s">
        <v>50</v>
      </c>
      <c r="E71" s="379"/>
      <c r="F71" s="42" t="s">
        <v>80</v>
      </c>
      <c r="G71" s="423"/>
      <c r="H71" s="423"/>
      <c r="I71" s="423"/>
      <c r="J71" s="423"/>
      <c r="M71" s="361"/>
      <c r="N71" s="361"/>
      <c r="O71" s="361"/>
    </row>
    <row r="72" spans="2:15" ht="90" customHeight="1" thickBot="1">
      <c r="B72" s="417" t="s">
        <v>89</v>
      </c>
      <c r="C72" s="358">
        <v>10</v>
      </c>
      <c r="D72" s="83" t="s">
        <v>90</v>
      </c>
      <c r="E72" s="380" t="s">
        <v>90</v>
      </c>
      <c r="F72" s="47" t="s">
        <v>91</v>
      </c>
      <c r="G72" s="424" t="s">
        <v>92</v>
      </c>
      <c r="H72" s="391"/>
      <c r="I72" s="391"/>
      <c r="J72" s="425"/>
      <c r="M72" s="361" t="s">
        <v>93</v>
      </c>
      <c r="N72" s="361"/>
      <c r="O72" s="361"/>
    </row>
    <row r="73" spans="2:15" ht="25.5">
      <c r="B73" s="418"/>
      <c r="C73" s="359"/>
      <c r="D73" s="88" t="s">
        <v>5</v>
      </c>
      <c r="E73" s="381"/>
      <c r="F73" s="89" t="s">
        <v>94</v>
      </c>
      <c r="G73" s="392"/>
      <c r="H73" s="392"/>
      <c r="I73" s="392"/>
      <c r="J73" s="426"/>
      <c r="M73" s="361"/>
      <c r="N73" s="361"/>
      <c r="O73" s="361"/>
    </row>
    <row r="74" spans="2:15">
      <c r="B74" s="418"/>
      <c r="C74" s="84">
        <v>11</v>
      </c>
      <c r="D74" s="84" t="s">
        <v>9</v>
      </c>
      <c r="E74" s="456" t="s">
        <v>95</v>
      </c>
      <c r="F74" s="48" t="s">
        <v>96</v>
      </c>
      <c r="G74" s="427" t="s">
        <v>97</v>
      </c>
      <c r="H74" s="428"/>
      <c r="I74" s="428"/>
      <c r="J74" s="429"/>
      <c r="M74" s="361" t="s">
        <v>98</v>
      </c>
      <c r="N74" s="361"/>
      <c r="O74" s="361"/>
    </row>
    <row r="75" spans="2:15">
      <c r="B75" s="418"/>
      <c r="C75" s="84">
        <v>12</v>
      </c>
      <c r="D75" s="84" t="s">
        <v>9</v>
      </c>
      <c r="E75" s="456"/>
      <c r="F75" s="48" t="s">
        <v>99</v>
      </c>
      <c r="G75" s="430"/>
      <c r="H75" s="431"/>
      <c r="I75" s="431"/>
      <c r="J75" s="432"/>
      <c r="M75" s="361"/>
      <c r="N75" s="361"/>
      <c r="O75" s="361"/>
    </row>
    <row r="76" spans="2:15">
      <c r="B76" s="418"/>
      <c r="C76" s="84">
        <v>13</v>
      </c>
      <c r="D76" s="84" t="s">
        <v>5</v>
      </c>
      <c r="E76" s="456"/>
      <c r="F76" s="48" t="s">
        <v>100</v>
      </c>
      <c r="G76" s="430"/>
      <c r="H76" s="431"/>
      <c r="I76" s="431"/>
      <c r="J76" s="432"/>
      <c r="M76" s="361"/>
      <c r="N76" s="361"/>
      <c r="O76" s="361"/>
    </row>
    <row r="77" spans="2:15">
      <c r="B77" s="418"/>
      <c r="C77" s="84">
        <v>14</v>
      </c>
      <c r="D77" s="84" t="s">
        <v>101</v>
      </c>
      <c r="E77" s="456"/>
      <c r="F77" s="351" t="s">
        <v>828</v>
      </c>
      <c r="G77" s="433"/>
      <c r="H77" s="434"/>
      <c r="I77" s="434"/>
      <c r="J77" s="435"/>
      <c r="M77" s="361"/>
      <c r="N77" s="361"/>
      <c r="O77" s="361"/>
    </row>
    <row r="78" spans="2:15">
      <c r="B78" s="418"/>
      <c r="C78" s="84">
        <v>15</v>
      </c>
      <c r="D78" s="48"/>
      <c r="E78" s="456"/>
      <c r="F78" s="49" t="s">
        <v>102</v>
      </c>
      <c r="J78" s="80"/>
    </row>
    <row r="79" spans="2:15">
      <c r="B79" s="418"/>
      <c r="C79" s="41" t="s">
        <v>103</v>
      </c>
      <c r="D79" s="82" t="s">
        <v>90</v>
      </c>
      <c r="E79" s="456"/>
      <c r="F79" s="48" t="s">
        <v>104</v>
      </c>
      <c r="G79" s="420" t="s">
        <v>105</v>
      </c>
      <c r="H79" s="420"/>
      <c r="I79" s="420"/>
      <c r="J79" s="421"/>
      <c r="M79" s="361" t="s">
        <v>106</v>
      </c>
      <c r="N79" s="361"/>
      <c r="O79" s="361"/>
    </row>
    <row r="80" spans="2:15">
      <c r="B80" s="418"/>
      <c r="C80" s="41" t="s">
        <v>107</v>
      </c>
      <c r="D80" s="82" t="s">
        <v>90</v>
      </c>
      <c r="E80" s="456"/>
      <c r="F80" s="48" t="s">
        <v>108</v>
      </c>
      <c r="G80" s="420"/>
      <c r="H80" s="420"/>
      <c r="I80" s="420"/>
      <c r="J80" s="421"/>
      <c r="M80" s="361"/>
      <c r="N80" s="361"/>
      <c r="O80" s="361"/>
    </row>
    <row r="81" spans="2:15">
      <c r="B81" s="418"/>
      <c r="C81" s="41" t="s">
        <v>109</v>
      </c>
      <c r="D81" s="82" t="s">
        <v>90</v>
      </c>
      <c r="E81" s="456"/>
      <c r="F81" s="50" t="s">
        <v>110</v>
      </c>
      <c r="G81" s="420"/>
      <c r="H81" s="420"/>
      <c r="I81" s="420"/>
      <c r="J81" s="421"/>
      <c r="M81" s="361"/>
      <c r="N81" s="361"/>
      <c r="O81" s="361"/>
    </row>
    <row r="82" spans="2:15">
      <c r="B82" s="418"/>
      <c r="C82" s="41" t="s">
        <v>111</v>
      </c>
      <c r="D82" s="82" t="s">
        <v>90</v>
      </c>
      <c r="E82" s="456"/>
      <c r="F82" s="48" t="s">
        <v>104</v>
      </c>
      <c r="G82" s="420" t="s">
        <v>112</v>
      </c>
      <c r="H82" s="420"/>
      <c r="I82" s="420"/>
      <c r="J82" s="421"/>
      <c r="M82" s="361"/>
      <c r="N82" s="361"/>
      <c r="O82" s="361"/>
    </row>
    <row r="83" spans="2:15">
      <c r="B83" s="418"/>
      <c r="C83" s="41" t="s">
        <v>113</v>
      </c>
      <c r="D83" s="82" t="s">
        <v>90</v>
      </c>
      <c r="E83" s="456"/>
      <c r="F83" s="48" t="s">
        <v>108</v>
      </c>
      <c r="G83" s="420"/>
      <c r="H83" s="420"/>
      <c r="I83" s="420"/>
      <c r="J83" s="421"/>
      <c r="M83" s="361"/>
      <c r="N83" s="361"/>
      <c r="O83" s="361"/>
    </row>
    <row r="84" spans="2:15">
      <c r="B84" s="418"/>
      <c r="C84" s="41" t="s">
        <v>114</v>
      </c>
      <c r="D84" s="82" t="s">
        <v>90</v>
      </c>
      <c r="E84" s="456"/>
      <c r="F84" s="50" t="s">
        <v>115</v>
      </c>
      <c r="G84" s="420"/>
      <c r="H84" s="420"/>
      <c r="I84" s="420"/>
      <c r="J84" s="421"/>
      <c r="M84" s="361"/>
      <c r="N84" s="361"/>
      <c r="O84" s="361"/>
    </row>
    <row r="85" spans="2:15" ht="26.25" customHeight="1">
      <c r="B85" s="418"/>
      <c r="C85" s="84">
        <v>16</v>
      </c>
      <c r="D85" s="84" t="s">
        <v>116</v>
      </c>
      <c r="E85" s="8" t="s">
        <v>117</v>
      </c>
      <c r="F85" s="42" t="s">
        <v>118</v>
      </c>
      <c r="G85" s="403" t="s">
        <v>119</v>
      </c>
      <c r="H85" s="404"/>
      <c r="I85" s="404"/>
      <c r="J85" s="405"/>
      <c r="M85" s="361"/>
      <c r="N85" s="361"/>
      <c r="O85" s="361"/>
    </row>
    <row r="86" spans="2:15" ht="25.5">
      <c r="B86" s="418"/>
      <c r="C86" s="84" t="s">
        <v>120</v>
      </c>
      <c r="D86" s="84" t="s">
        <v>116</v>
      </c>
      <c r="E86" s="8" t="s">
        <v>121</v>
      </c>
      <c r="F86" s="51" t="s">
        <v>122</v>
      </c>
      <c r="G86" s="406"/>
      <c r="H86" s="407"/>
      <c r="I86" s="407"/>
      <c r="J86" s="408"/>
      <c r="M86" s="361"/>
      <c r="N86" s="361"/>
      <c r="O86" s="361"/>
    </row>
    <row r="87" spans="2:15" ht="36" customHeight="1">
      <c r="B87" s="418"/>
      <c r="C87" s="84" t="s">
        <v>123</v>
      </c>
      <c r="D87" s="84" t="s">
        <v>116</v>
      </c>
      <c r="E87" s="78" t="s">
        <v>124</v>
      </c>
      <c r="F87" s="79" t="s">
        <v>125</v>
      </c>
      <c r="G87" s="406"/>
      <c r="H87" s="407"/>
      <c r="I87" s="407"/>
      <c r="J87" s="408"/>
      <c r="M87" s="361"/>
      <c r="N87" s="361"/>
      <c r="O87" s="361"/>
    </row>
    <row r="88" spans="2:15" ht="87.75" customHeight="1" thickBot="1">
      <c r="B88" s="419"/>
      <c r="C88" s="84" t="s">
        <v>126</v>
      </c>
      <c r="D88" s="84" t="s">
        <v>116</v>
      </c>
      <c r="E88" s="115" t="s">
        <v>127</v>
      </c>
      <c r="F88" s="116" t="s">
        <v>128</v>
      </c>
      <c r="G88" s="409"/>
      <c r="H88" s="410"/>
      <c r="I88" s="410"/>
      <c r="J88" s="411"/>
      <c r="M88" s="361"/>
      <c r="N88" s="361"/>
      <c r="O88" s="361"/>
    </row>
    <row r="89" spans="2:15" ht="38.25" customHeight="1">
      <c r="B89" s="414" t="s">
        <v>129</v>
      </c>
      <c r="C89" s="117">
        <v>17</v>
      </c>
      <c r="D89" s="117"/>
      <c r="E89" s="117"/>
      <c r="F89" s="118" t="s">
        <v>130</v>
      </c>
      <c r="G89" s="422" t="s">
        <v>131</v>
      </c>
      <c r="H89" s="422"/>
      <c r="I89" s="422"/>
      <c r="J89" s="422"/>
      <c r="M89" s="361"/>
      <c r="N89" s="361"/>
      <c r="O89" s="361"/>
    </row>
    <row r="90" spans="2:15">
      <c r="B90" s="415"/>
      <c r="C90" s="119" t="s">
        <v>132</v>
      </c>
      <c r="D90" s="117"/>
      <c r="E90" s="117"/>
      <c r="F90" s="285" t="s">
        <v>823</v>
      </c>
      <c r="G90" s="392"/>
      <c r="H90" s="392"/>
      <c r="I90" s="392"/>
      <c r="J90" s="392"/>
      <c r="M90" s="361"/>
      <c r="N90" s="361"/>
      <c r="O90" s="361"/>
    </row>
    <row r="91" spans="2:15">
      <c r="B91" s="415"/>
      <c r="C91" s="119" t="s">
        <v>133</v>
      </c>
      <c r="D91" s="117" t="s">
        <v>116</v>
      </c>
      <c r="E91" s="121"/>
      <c r="F91" s="120" t="s">
        <v>134</v>
      </c>
      <c r="G91" s="392"/>
      <c r="H91" s="392"/>
      <c r="I91" s="392"/>
      <c r="J91" s="392"/>
      <c r="M91" s="361"/>
      <c r="N91" s="361"/>
      <c r="O91" s="361"/>
    </row>
    <row r="92" spans="2:15">
      <c r="B92" s="415"/>
      <c r="C92" s="119" t="s">
        <v>135</v>
      </c>
      <c r="D92" s="117" t="s">
        <v>116</v>
      </c>
      <c r="E92" s="121"/>
      <c r="F92" s="120" t="s">
        <v>136</v>
      </c>
      <c r="G92" s="392"/>
      <c r="H92" s="392"/>
      <c r="I92" s="392"/>
      <c r="J92" s="392"/>
      <c r="M92" s="361"/>
      <c r="N92" s="361"/>
      <c r="O92" s="361"/>
    </row>
    <row r="93" spans="2:15">
      <c r="B93" s="415"/>
      <c r="C93" s="119" t="s">
        <v>137</v>
      </c>
      <c r="D93" s="117" t="s">
        <v>116</v>
      </c>
      <c r="E93" s="122"/>
      <c r="F93" s="120" t="s">
        <v>138</v>
      </c>
      <c r="G93" s="392"/>
      <c r="H93" s="392"/>
      <c r="I93" s="392"/>
      <c r="J93" s="392"/>
      <c r="M93" s="361"/>
      <c r="N93" s="361"/>
      <c r="O93" s="361"/>
    </row>
    <row r="94" spans="2:15">
      <c r="B94" s="415"/>
      <c r="C94" s="119" t="s">
        <v>139</v>
      </c>
      <c r="D94" s="117" t="s">
        <v>116</v>
      </c>
      <c r="E94" s="122"/>
      <c r="F94" s="120" t="s">
        <v>140</v>
      </c>
      <c r="G94" s="392"/>
      <c r="H94" s="392"/>
      <c r="I94" s="392"/>
      <c r="J94" s="392"/>
      <c r="M94" s="361"/>
      <c r="N94" s="361"/>
      <c r="O94" s="361"/>
    </row>
    <row r="95" spans="2:15">
      <c r="B95" s="415"/>
      <c r="C95" s="119" t="s">
        <v>141</v>
      </c>
      <c r="D95" s="117" t="s">
        <v>116</v>
      </c>
      <c r="E95" s="122"/>
      <c r="F95" s="120" t="s">
        <v>142</v>
      </c>
      <c r="G95" s="392"/>
      <c r="H95" s="392"/>
      <c r="I95" s="392"/>
      <c r="J95" s="392"/>
      <c r="M95" s="361"/>
      <c r="N95" s="361"/>
      <c r="O95" s="361"/>
    </row>
    <row r="96" spans="2:15">
      <c r="B96" s="415"/>
      <c r="C96" s="119" t="s">
        <v>143</v>
      </c>
      <c r="D96" s="117" t="s">
        <v>116</v>
      </c>
      <c r="E96" s="123"/>
      <c r="F96" s="120" t="s">
        <v>144</v>
      </c>
      <c r="G96" s="392"/>
      <c r="H96" s="392"/>
      <c r="I96" s="392"/>
      <c r="J96" s="392"/>
      <c r="M96" s="361"/>
      <c r="N96" s="361"/>
      <c r="O96" s="361"/>
    </row>
    <row r="97" spans="2:15">
      <c r="B97" s="415"/>
      <c r="C97" s="119" t="s">
        <v>145</v>
      </c>
      <c r="D97" s="117" t="s">
        <v>116</v>
      </c>
      <c r="E97" s="123"/>
      <c r="F97" s="120" t="s">
        <v>146</v>
      </c>
      <c r="G97" s="392"/>
      <c r="H97" s="392"/>
      <c r="I97" s="392"/>
      <c r="J97" s="392"/>
      <c r="M97" s="361"/>
      <c r="N97" s="361"/>
      <c r="O97" s="361"/>
    </row>
    <row r="98" spans="2:15">
      <c r="B98" s="415"/>
      <c r="C98" s="119" t="s">
        <v>147</v>
      </c>
      <c r="D98" s="117" t="s">
        <v>116</v>
      </c>
      <c r="E98" s="121"/>
      <c r="F98" s="120" t="s">
        <v>148</v>
      </c>
      <c r="G98" s="392"/>
      <c r="H98" s="392"/>
      <c r="I98" s="392"/>
      <c r="J98" s="392"/>
      <c r="M98" s="361"/>
      <c r="N98" s="361"/>
      <c r="O98" s="361"/>
    </row>
    <row r="99" spans="2:15">
      <c r="B99" s="415"/>
      <c r="C99" s="119" t="s">
        <v>149</v>
      </c>
      <c r="D99" s="120"/>
      <c r="E99" s="121"/>
      <c r="F99" s="350" t="s">
        <v>824</v>
      </c>
      <c r="G99" s="392"/>
      <c r="H99" s="392"/>
      <c r="I99" s="392"/>
      <c r="J99" s="392"/>
      <c r="M99" s="361"/>
      <c r="N99" s="361"/>
      <c r="O99" s="361"/>
    </row>
    <row r="100" spans="2:15">
      <c r="B100" s="415"/>
      <c r="C100" s="124" t="s">
        <v>150</v>
      </c>
      <c r="D100" s="117" t="s">
        <v>116</v>
      </c>
      <c r="E100" s="121"/>
      <c r="F100" s="120" t="s">
        <v>134</v>
      </c>
      <c r="G100" s="392"/>
      <c r="H100" s="392"/>
      <c r="I100" s="392"/>
      <c r="J100" s="392"/>
      <c r="M100" s="361"/>
      <c r="N100" s="361"/>
      <c r="O100" s="361"/>
    </row>
    <row r="101" spans="2:15">
      <c r="B101" s="415"/>
      <c r="C101" s="124" t="s">
        <v>151</v>
      </c>
      <c r="D101" s="117" t="s">
        <v>116</v>
      </c>
      <c r="E101" s="121"/>
      <c r="F101" s="120" t="s">
        <v>136</v>
      </c>
      <c r="G101" s="392"/>
      <c r="H101" s="392"/>
      <c r="I101" s="392"/>
      <c r="J101" s="392"/>
      <c r="M101" s="361"/>
      <c r="N101" s="361"/>
      <c r="O101" s="361"/>
    </row>
    <row r="102" spans="2:15">
      <c r="B102" s="415"/>
      <c r="C102" s="124" t="s">
        <v>152</v>
      </c>
      <c r="D102" s="117" t="s">
        <v>116</v>
      </c>
      <c r="E102" s="122"/>
      <c r="F102" s="120" t="s">
        <v>138</v>
      </c>
      <c r="G102" s="392"/>
      <c r="H102" s="392"/>
      <c r="I102" s="392"/>
      <c r="J102" s="392"/>
      <c r="M102" s="361"/>
      <c r="N102" s="361"/>
      <c r="O102" s="361"/>
    </row>
    <row r="103" spans="2:15">
      <c r="B103" s="415"/>
      <c r="C103" s="124" t="s">
        <v>153</v>
      </c>
      <c r="D103" s="117" t="s">
        <v>116</v>
      </c>
      <c r="E103" s="122"/>
      <c r="F103" s="120" t="s">
        <v>140</v>
      </c>
      <c r="G103" s="392"/>
      <c r="H103" s="392"/>
      <c r="I103" s="392"/>
      <c r="J103" s="392"/>
      <c r="M103" s="361"/>
      <c r="N103" s="361"/>
      <c r="O103" s="361"/>
    </row>
    <row r="104" spans="2:15">
      <c r="B104" s="415"/>
      <c r="C104" s="124" t="s">
        <v>154</v>
      </c>
      <c r="D104" s="117" t="s">
        <v>116</v>
      </c>
      <c r="E104" s="122"/>
      <c r="F104" s="120" t="s">
        <v>142</v>
      </c>
      <c r="G104" s="392"/>
      <c r="H104" s="392"/>
      <c r="I104" s="392"/>
      <c r="J104" s="392"/>
      <c r="M104" s="361"/>
      <c r="N104" s="361"/>
      <c r="O104" s="361"/>
    </row>
    <row r="105" spans="2:15">
      <c r="B105" s="415"/>
      <c r="C105" s="124" t="s">
        <v>155</v>
      </c>
      <c r="D105" s="117" t="s">
        <v>116</v>
      </c>
      <c r="E105" s="123"/>
      <c r="F105" s="120" t="s">
        <v>144</v>
      </c>
      <c r="G105" s="392"/>
      <c r="H105" s="392"/>
      <c r="I105" s="392"/>
      <c r="J105" s="392"/>
      <c r="M105" s="361"/>
      <c r="N105" s="361"/>
      <c r="O105" s="361"/>
    </row>
    <row r="106" spans="2:15">
      <c r="B106" s="415"/>
      <c r="C106" s="124" t="s">
        <v>156</v>
      </c>
      <c r="D106" s="117" t="s">
        <v>116</v>
      </c>
      <c r="E106" s="123"/>
      <c r="F106" s="120" t="s">
        <v>146</v>
      </c>
      <c r="G106" s="392"/>
      <c r="H106" s="392"/>
      <c r="I106" s="392"/>
      <c r="J106" s="392"/>
      <c r="M106" s="361"/>
      <c r="N106" s="361"/>
      <c r="O106" s="361"/>
    </row>
    <row r="107" spans="2:15">
      <c r="B107" s="415"/>
      <c r="C107" s="124" t="s">
        <v>157</v>
      </c>
      <c r="D107" s="117" t="s">
        <v>116</v>
      </c>
      <c r="E107" s="121"/>
      <c r="F107" s="120" t="s">
        <v>148</v>
      </c>
      <c r="G107" s="392"/>
      <c r="H107" s="392"/>
      <c r="I107" s="392"/>
      <c r="J107" s="392"/>
      <c r="M107" s="361"/>
      <c r="N107" s="361"/>
      <c r="O107" s="361"/>
    </row>
    <row r="108" spans="2:15" ht="26.25">
      <c r="B108" s="415"/>
      <c r="C108" s="119" t="s">
        <v>158</v>
      </c>
      <c r="D108" s="120"/>
      <c r="E108" s="117"/>
      <c r="F108" s="350" t="s">
        <v>822</v>
      </c>
      <c r="G108" s="392"/>
      <c r="H108" s="392"/>
      <c r="I108" s="392"/>
      <c r="J108" s="392"/>
      <c r="M108" s="361"/>
      <c r="N108" s="361"/>
      <c r="O108" s="361"/>
    </row>
    <row r="109" spans="2:15">
      <c r="B109" s="415"/>
      <c r="C109" s="125" t="s">
        <v>159</v>
      </c>
      <c r="D109" s="117" t="s">
        <v>116</v>
      </c>
      <c r="E109" s="117"/>
      <c r="F109" s="126" t="s">
        <v>134</v>
      </c>
      <c r="G109" s="392"/>
      <c r="H109" s="392"/>
      <c r="I109" s="392"/>
      <c r="J109" s="392"/>
      <c r="M109" s="361"/>
      <c r="N109" s="361"/>
      <c r="O109" s="361"/>
    </row>
    <row r="110" spans="2:15">
      <c r="B110" s="415"/>
      <c r="C110" s="125" t="s">
        <v>160</v>
      </c>
      <c r="D110" s="117" t="s">
        <v>116</v>
      </c>
      <c r="E110" s="117"/>
      <c r="F110" s="126" t="s">
        <v>136</v>
      </c>
      <c r="G110" s="392"/>
      <c r="H110" s="392"/>
      <c r="I110" s="392"/>
      <c r="J110" s="392"/>
      <c r="M110" s="361"/>
      <c r="N110" s="361"/>
      <c r="O110" s="361"/>
    </row>
    <row r="111" spans="2:15">
      <c r="B111" s="415"/>
      <c r="C111" s="125" t="s">
        <v>161</v>
      </c>
      <c r="D111" s="117" t="s">
        <v>116</v>
      </c>
      <c r="E111" s="117"/>
      <c r="F111" s="126" t="s">
        <v>138</v>
      </c>
      <c r="G111" s="392"/>
      <c r="H111" s="392"/>
      <c r="I111" s="392"/>
      <c r="J111" s="392"/>
      <c r="M111" s="361"/>
      <c r="N111" s="361"/>
      <c r="O111" s="361"/>
    </row>
    <row r="112" spans="2:15">
      <c r="B112" s="415"/>
      <c r="C112" s="125" t="s">
        <v>162</v>
      </c>
      <c r="D112" s="117" t="s">
        <v>116</v>
      </c>
      <c r="E112" s="117"/>
      <c r="F112" s="126" t="s">
        <v>140</v>
      </c>
      <c r="G112" s="392"/>
      <c r="H112" s="392"/>
      <c r="I112" s="392"/>
      <c r="J112" s="392"/>
      <c r="M112" s="361"/>
      <c r="N112" s="361"/>
      <c r="O112" s="361"/>
    </row>
    <row r="113" spans="2:15">
      <c r="B113" s="415"/>
      <c r="C113" s="125" t="s">
        <v>163</v>
      </c>
      <c r="D113" s="117" t="s">
        <v>116</v>
      </c>
      <c r="E113" s="117"/>
      <c r="F113" s="126" t="s">
        <v>142</v>
      </c>
      <c r="G113" s="392"/>
      <c r="H113" s="392"/>
      <c r="I113" s="392"/>
      <c r="J113" s="392"/>
      <c r="M113" s="361"/>
      <c r="N113" s="361"/>
      <c r="O113" s="361"/>
    </row>
    <row r="114" spans="2:15">
      <c r="B114" s="415"/>
      <c r="C114" s="125" t="s">
        <v>164</v>
      </c>
      <c r="D114" s="117" t="s">
        <v>116</v>
      </c>
      <c r="E114" s="117"/>
      <c r="F114" s="126" t="s">
        <v>144</v>
      </c>
      <c r="G114" s="392"/>
      <c r="H114" s="392"/>
      <c r="I114" s="392"/>
      <c r="J114" s="392"/>
      <c r="M114" s="361"/>
      <c r="N114" s="361"/>
      <c r="O114" s="361"/>
    </row>
    <row r="115" spans="2:15">
      <c r="B115" s="415"/>
      <c r="C115" s="125" t="s">
        <v>165</v>
      </c>
      <c r="D115" s="117" t="s">
        <v>116</v>
      </c>
      <c r="E115" s="117"/>
      <c r="F115" s="126" t="s">
        <v>146</v>
      </c>
      <c r="G115" s="392"/>
      <c r="H115" s="392"/>
      <c r="I115" s="392"/>
      <c r="J115" s="392"/>
      <c r="M115" s="361"/>
      <c r="N115" s="361"/>
      <c r="O115" s="361"/>
    </row>
    <row r="116" spans="2:15">
      <c r="B116" s="415"/>
      <c r="C116" s="125" t="s">
        <v>166</v>
      </c>
      <c r="D116" s="117" t="s">
        <v>116</v>
      </c>
      <c r="E116" s="117"/>
      <c r="F116" s="120" t="s">
        <v>148</v>
      </c>
      <c r="G116" s="423"/>
      <c r="H116" s="423"/>
      <c r="I116" s="423"/>
      <c r="J116" s="423"/>
      <c r="M116" s="361"/>
      <c r="N116" s="361"/>
      <c r="O116" s="361"/>
    </row>
    <row r="117" spans="2:15" ht="25.5">
      <c r="B117" s="415"/>
      <c r="C117" s="102" t="s">
        <v>299</v>
      </c>
      <c r="D117" s="102"/>
      <c r="E117" s="102"/>
      <c r="F117" s="103" t="s">
        <v>300</v>
      </c>
      <c r="G117" s="458" t="s">
        <v>301</v>
      </c>
      <c r="H117" s="458"/>
      <c r="I117" s="458"/>
      <c r="J117" s="459"/>
    </row>
    <row r="118" spans="2:15">
      <c r="B118" s="415"/>
      <c r="C118" s="104" t="s">
        <v>302</v>
      </c>
      <c r="D118" s="102"/>
      <c r="E118" s="102"/>
      <c r="F118" s="285" t="s">
        <v>820</v>
      </c>
      <c r="G118" s="458"/>
      <c r="H118" s="458"/>
      <c r="I118" s="458"/>
      <c r="J118" s="459"/>
    </row>
    <row r="119" spans="2:15">
      <c r="B119" s="415"/>
      <c r="C119" s="104" t="s">
        <v>303</v>
      </c>
      <c r="D119" s="102" t="s">
        <v>116</v>
      </c>
      <c r="E119" s="106"/>
      <c r="F119" s="105" t="s">
        <v>134</v>
      </c>
      <c r="G119" s="458"/>
      <c r="H119" s="458"/>
      <c r="I119" s="458"/>
      <c r="J119" s="459"/>
    </row>
    <row r="120" spans="2:15">
      <c r="B120" s="415"/>
      <c r="C120" s="104" t="s">
        <v>304</v>
      </c>
      <c r="D120" s="102" t="s">
        <v>116</v>
      </c>
      <c r="E120" s="106"/>
      <c r="F120" s="105" t="s">
        <v>136</v>
      </c>
      <c r="G120" s="458"/>
      <c r="H120" s="458"/>
      <c r="I120" s="458"/>
      <c r="J120" s="459"/>
    </row>
    <row r="121" spans="2:15">
      <c r="B121" s="415"/>
      <c r="C121" s="104" t="s">
        <v>305</v>
      </c>
      <c r="D121" s="102" t="s">
        <v>116</v>
      </c>
      <c r="E121" s="107"/>
      <c r="F121" s="105" t="s">
        <v>138</v>
      </c>
      <c r="G121" s="458"/>
      <c r="H121" s="458"/>
      <c r="I121" s="458"/>
      <c r="J121" s="459"/>
    </row>
    <row r="122" spans="2:15">
      <c r="B122" s="415"/>
      <c r="C122" s="104" t="s">
        <v>306</v>
      </c>
      <c r="D122" s="102" t="s">
        <v>116</v>
      </c>
      <c r="E122" s="107"/>
      <c r="F122" s="105" t="s">
        <v>140</v>
      </c>
      <c r="G122" s="458"/>
      <c r="H122" s="458"/>
      <c r="I122" s="458"/>
      <c r="J122" s="459"/>
    </row>
    <row r="123" spans="2:15">
      <c r="B123" s="415"/>
      <c r="C123" s="104" t="s">
        <v>307</v>
      </c>
      <c r="D123" s="102" t="s">
        <v>116</v>
      </c>
      <c r="E123" s="107"/>
      <c r="F123" s="105" t="s">
        <v>142</v>
      </c>
      <c r="G123" s="458"/>
      <c r="H123" s="458"/>
      <c r="I123" s="458"/>
      <c r="J123" s="459"/>
    </row>
    <row r="124" spans="2:15">
      <c r="B124" s="415"/>
      <c r="C124" s="104" t="s">
        <v>308</v>
      </c>
      <c r="D124" s="102" t="s">
        <v>116</v>
      </c>
      <c r="E124" s="108"/>
      <c r="F124" s="105" t="s">
        <v>144</v>
      </c>
      <c r="G124" s="458"/>
      <c r="H124" s="458"/>
      <c r="I124" s="458"/>
      <c r="J124" s="459"/>
    </row>
    <row r="125" spans="2:15">
      <c r="B125" s="415"/>
      <c r="C125" s="104" t="s">
        <v>309</v>
      </c>
      <c r="D125" s="102" t="s">
        <v>116</v>
      </c>
      <c r="E125" s="108"/>
      <c r="F125" s="105" t="s">
        <v>146</v>
      </c>
      <c r="G125" s="458"/>
      <c r="H125" s="458"/>
      <c r="I125" s="458"/>
      <c r="J125" s="459"/>
    </row>
    <row r="126" spans="2:15">
      <c r="B126" s="415"/>
      <c r="C126" s="104" t="s">
        <v>310</v>
      </c>
      <c r="D126" s="102" t="s">
        <v>116</v>
      </c>
      <c r="E126" s="106"/>
      <c r="F126" s="105" t="s">
        <v>311</v>
      </c>
      <c r="G126" s="458"/>
      <c r="H126" s="458"/>
      <c r="I126" s="458"/>
      <c r="J126" s="459"/>
    </row>
    <row r="127" spans="2:15" ht="26.25" customHeight="1">
      <c r="B127" s="415"/>
      <c r="C127" s="104" t="s">
        <v>312</v>
      </c>
      <c r="D127" s="105"/>
      <c r="E127" s="106"/>
      <c r="F127" s="350" t="s">
        <v>821</v>
      </c>
      <c r="G127" s="458"/>
      <c r="H127" s="458"/>
      <c r="I127" s="458"/>
      <c r="J127" s="459"/>
    </row>
    <row r="128" spans="2:15">
      <c r="B128" s="415"/>
      <c r="C128" s="109" t="s">
        <v>313</v>
      </c>
      <c r="D128" s="102" t="s">
        <v>116</v>
      </c>
      <c r="E128" s="106"/>
      <c r="F128" s="105" t="s">
        <v>134</v>
      </c>
      <c r="G128" s="458"/>
      <c r="H128" s="458"/>
      <c r="I128" s="458"/>
      <c r="J128" s="459"/>
    </row>
    <row r="129" spans="2:10">
      <c r="B129" s="415"/>
      <c r="C129" s="109" t="s">
        <v>314</v>
      </c>
      <c r="D129" s="102" t="s">
        <v>116</v>
      </c>
      <c r="E129" s="106"/>
      <c r="F129" s="105" t="s">
        <v>136</v>
      </c>
      <c r="G129" s="458"/>
      <c r="H129" s="458"/>
      <c r="I129" s="458"/>
      <c r="J129" s="459"/>
    </row>
    <row r="130" spans="2:10">
      <c r="B130" s="415"/>
      <c r="C130" s="109" t="s">
        <v>315</v>
      </c>
      <c r="D130" s="102" t="s">
        <v>116</v>
      </c>
      <c r="E130" s="107"/>
      <c r="F130" s="105" t="s">
        <v>138</v>
      </c>
      <c r="G130" s="458"/>
      <c r="H130" s="458"/>
      <c r="I130" s="458"/>
      <c r="J130" s="459"/>
    </row>
    <row r="131" spans="2:10">
      <c r="B131" s="415"/>
      <c r="C131" s="109" t="s">
        <v>316</v>
      </c>
      <c r="D131" s="102" t="s">
        <v>116</v>
      </c>
      <c r="E131" s="107"/>
      <c r="F131" s="105" t="s">
        <v>140</v>
      </c>
      <c r="G131" s="458"/>
      <c r="H131" s="458"/>
      <c r="I131" s="458"/>
      <c r="J131" s="459"/>
    </row>
    <row r="132" spans="2:10">
      <c r="B132" s="415"/>
      <c r="C132" s="109" t="s">
        <v>317</v>
      </c>
      <c r="D132" s="102" t="s">
        <v>116</v>
      </c>
      <c r="E132" s="107"/>
      <c r="F132" s="105" t="s">
        <v>142</v>
      </c>
      <c r="G132" s="458"/>
      <c r="H132" s="458"/>
      <c r="I132" s="458"/>
      <c r="J132" s="459"/>
    </row>
    <row r="133" spans="2:10">
      <c r="B133" s="415"/>
      <c r="C133" s="109" t="s">
        <v>318</v>
      </c>
      <c r="D133" s="102" t="s">
        <v>116</v>
      </c>
      <c r="E133" s="108"/>
      <c r="F133" s="105" t="s">
        <v>144</v>
      </c>
      <c r="G133" s="458"/>
      <c r="H133" s="458"/>
      <c r="I133" s="458"/>
      <c r="J133" s="459"/>
    </row>
    <row r="134" spans="2:10">
      <c r="B134" s="415"/>
      <c r="C134" s="109" t="s">
        <v>319</v>
      </c>
      <c r="D134" s="102" t="s">
        <v>116</v>
      </c>
      <c r="E134" s="108"/>
      <c r="F134" s="105" t="s">
        <v>146</v>
      </c>
      <c r="G134" s="458"/>
      <c r="H134" s="458"/>
      <c r="I134" s="458"/>
      <c r="J134" s="459"/>
    </row>
    <row r="135" spans="2:10">
      <c r="B135" s="415"/>
      <c r="C135" s="109" t="s">
        <v>320</v>
      </c>
      <c r="D135" s="102" t="s">
        <v>116</v>
      </c>
      <c r="E135" s="106"/>
      <c r="F135" s="105" t="s">
        <v>311</v>
      </c>
      <c r="G135" s="458"/>
      <c r="H135" s="458"/>
      <c r="I135" s="458"/>
      <c r="J135" s="459"/>
    </row>
    <row r="136" spans="2:10" ht="26.25">
      <c r="B136" s="415"/>
      <c r="C136" s="104" t="s">
        <v>321</v>
      </c>
      <c r="D136" s="105"/>
      <c r="E136" s="102"/>
      <c r="F136" s="350" t="s">
        <v>822</v>
      </c>
      <c r="G136" s="458"/>
      <c r="H136" s="458"/>
      <c r="I136" s="458"/>
      <c r="J136" s="459"/>
    </row>
    <row r="137" spans="2:10">
      <c r="B137" s="415"/>
      <c r="C137" s="110" t="s">
        <v>322</v>
      </c>
      <c r="D137" s="102" t="s">
        <v>116</v>
      </c>
      <c r="E137" s="102"/>
      <c r="F137" s="111" t="s">
        <v>134</v>
      </c>
      <c r="G137" s="458"/>
      <c r="H137" s="458"/>
      <c r="I137" s="458"/>
      <c r="J137" s="459"/>
    </row>
    <row r="138" spans="2:10">
      <c r="B138" s="415"/>
      <c r="C138" s="110" t="s">
        <v>323</v>
      </c>
      <c r="D138" s="102" t="s">
        <v>116</v>
      </c>
      <c r="E138" s="102"/>
      <c r="F138" s="111" t="s">
        <v>136</v>
      </c>
      <c r="G138" s="458"/>
      <c r="H138" s="458"/>
      <c r="I138" s="458"/>
      <c r="J138" s="459"/>
    </row>
    <row r="139" spans="2:10">
      <c r="B139" s="415"/>
      <c r="C139" s="110" t="s">
        <v>324</v>
      </c>
      <c r="D139" s="102" t="s">
        <v>116</v>
      </c>
      <c r="E139" s="102"/>
      <c r="F139" s="111" t="s">
        <v>138</v>
      </c>
      <c r="G139" s="458"/>
      <c r="H139" s="458"/>
      <c r="I139" s="458"/>
      <c r="J139" s="459"/>
    </row>
    <row r="140" spans="2:10">
      <c r="B140" s="415"/>
      <c r="C140" s="110" t="s">
        <v>325</v>
      </c>
      <c r="D140" s="102" t="s">
        <v>116</v>
      </c>
      <c r="E140" s="102"/>
      <c r="F140" s="111" t="s">
        <v>140</v>
      </c>
      <c r="G140" s="458"/>
      <c r="H140" s="458"/>
      <c r="I140" s="458"/>
      <c r="J140" s="459"/>
    </row>
    <row r="141" spans="2:10">
      <c r="B141" s="415"/>
      <c r="C141" s="110" t="s">
        <v>326</v>
      </c>
      <c r="D141" s="102" t="s">
        <v>116</v>
      </c>
      <c r="E141" s="102"/>
      <c r="F141" s="111" t="s">
        <v>142</v>
      </c>
      <c r="G141" s="458"/>
      <c r="H141" s="458"/>
      <c r="I141" s="458"/>
      <c r="J141" s="459"/>
    </row>
    <row r="142" spans="2:10">
      <c r="B142" s="415"/>
      <c r="C142" s="110" t="s">
        <v>327</v>
      </c>
      <c r="D142" s="102" t="s">
        <v>116</v>
      </c>
      <c r="E142" s="102"/>
      <c r="F142" s="111" t="s">
        <v>144</v>
      </c>
      <c r="G142" s="458"/>
      <c r="H142" s="458"/>
      <c r="I142" s="458"/>
      <c r="J142" s="459"/>
    </row>
    <row r="143" spans="2:10">
      <c r="B143" s="415"/>
      <c r="C143" s="110" t="s">
        <v>328</v>
      </c>
      <c r="D143" s="102" t="s">
        <v>116</v>
      </c>
      <c r="E143" s="102"/>
      <c r="F143" s="111" t="s">
        <v>146</v>
      </c>
      <c r="G143" s="458"/>
      <c r="H143" s="458"/>
      <c r="I143" s="458"/>
      <c r="J143" s="459"/>
    </row>
    <row r="144" spans="2:10" ht="15.75" thickBot="1">
      <c r="B144" s="416"/>
      <c r="C144" s="112" t="s">
        <v>329</v>
      </c>
      <c r="D144" s="113" t="s">
        <v>116</v>
      </c>
      <c r="E144" s="113"/>
      <c r="F144" s="114" t="s">
        <v>311</v>
      </c>
      <c r="G144" s="460"/>
      <c r="H144" s="460"/>
      <c r="I144" s="460"/>
      <c r="J144" s="461"/>
    </row>
    <row r="145" spans="2:15">
      <c r="B145" s="412" t="s">
        <v>167</v>
      </c>
      <c r="C145" s="55" t="s">
        <v>168</v>
      </c>
      <c r="D145" s="83"/>
      <c r="E145" s="358"/>
      <c r="F145" s="56" t="s">
        <v>169</v>
      </c>
      <c r="G145" s="391" t="s">
        <v>170</v>
      </c>
      <c r="H145" s="391"/>
      <c r="I145" s="391"/>
      <c r="J145" s="391"/>
      <c r="M145" s="361" t="s">
        <v>171</v>
      </c>
      <c r="N145" s="361"/>
      <c r="O145" s="361"/>
    </row>
    <row r="146" spans="2:15">
      <c r="B146" s="383"/>
      <c r="C146" s="41" t="s">
        <v>172</v>
      </c>
      <c r="D146" s="84" t="s">
        <v>173</v>
      </c>
      <c r="E146" s="359"/>
      <c r="F146" s="48" t="s">
        <v>134</v>
      </c>
      <c r="G146" s="392"/>
      <c r="H146" s="392"/>
      <c r="I146" s="392"/>
      <c r="J146" s="392"/>
      <c r="M146" s="361"/>
      <c r="N146" s="361"/>
      <c r="O146" s="361"/>
    </row>
    <row r="147" spans="2:15">
      <c r="B147" s="383"/>
      <c r="C147" s="41" t="s">
        <v>174</v>
      </c>
      <c r="D147" s="84" t="s">
        <v>173</v>
      </c>
      <c r="E147" s="359"/>
      <c r="F147" s="48" t="s">
        <v>136</v>
      </c>
      <c r="G147" s="392"/>
      <c r="H147" s="392"/>
      <c r="I147" s="392"/>
      <c r="J147" s="392"/>
      <c r="M147" s="361"/>
      <c r="N147" s="361"/>
      <c r="O147" s="361"/>
    </row>
    <row r="148" spans="2:15">
      <c r="B148" s="383"/>
      <c r="C148" s="41" t="s">
        <v>175</v>
      </c>
      <c r="D148" s="84" t="s">
        <v>173</v>
      </c>
      <c r="E148" s="359"/>
      <c r="F148" s="48" t="s">
        <v>138</v>
      </c>
      <c r="G148" s="392"/>
      <c r="H148" s="392"/>
      <c r="I148" s="392"/>
      <c r="J148" s="392"/>
      <c r="M148" s="361"/>
      <c r="N148" s="361"/>
      <c r="O148" s="361"/>
    </row>
    <row r="149" spans="2:15">
      <c r="B149" s="383"/>
      <c r="C149" s="41" t="s">
        <v>176</v>
      </c>
      <c r="D149" s="84" t="s">
        <v>173</v>
      </c>
      <c r="E149" s="359"/>
      <c r="F149" s="48" t="s">
        <v>140</v>
      </c>
      <c r="G149" s="392"/>
      <c r="H149" s="392"/>
      <c r="I149" s="392"/>
      <c r="J149" s="392"/>
      <c r="M149" s="361"/>
      <c r="N149" s="361"/>
      <c r="O149" s="361"/>
    </row>
    <row r="150" spans="2:15">
      <c r="B150" s="383"/>
      <c r="C150" s="41" t="s">
        <v>177</v>
      </c>
      <c r="D150" s="84" t="s">
        <v>173</v>
      </c>
      <c r="E150" s="359"/>
      <c r="F150" s="48" t="s">
        <v>142</v>
      </c>
      <c r="G150" s="392"/>
      <c r="H150" s="392"/>
      <c r="I150" s="392"/>
      <c r="J150" s="392"/>
      <c r="M150" s="361"/>
      <c r="N150" s="361"/>
      <c r="O150" s="361"/>
    </row>
    <row r="151" spans="2:15">
      <c r="B151" s="383"/>
      <c r="C151" s="41" t="s">
        <v>178</v>
      </c>
      <c r="D151" s="84" t="s">
        <v>173</v>
      </c>
      <c r="E151" s="359"/>
      <c r="F151" s="48" t="s">
        <v>179</v>
      </c>
      <c r="G151" s="392"/>
      <c r="H151" s="392"/>
      <c r="I151" s="392"/>
      <c r="J151" s="392"/>
      <c r="M151" s="361"/>
      <c r="N151" s="361"/>
      <c r="O151" s="361"/>
    </row>
    <row r="152" spans="2:15">
      <c r="B152" s="383"/>
      <c r="C152" s="41" t="s">
        <v>180</v>
      </c>
      <c r="D152" s="84" t="s">
        <v>173</v>
      </c>
      <c r="E152" s="359"/>
      <c r="F152" s="48" t="s">
        <v>181</v>
      </c>
      <c r="G152" s="392"/>
      <c r="H152" s="392"/>
      <c r="I152" s="392"/>
      <c r="J152" s="392"/>
      <c r="M152" s="361"/>
      <c r="N152" s="361"/>
      <c r="O152" s="361"/>
    </row>
    <row r="153" spans="2:15">
      <c r="B153" s="383"/>
      <c r="C153" s="41" t="s">
        <v>182</v>
      </c>
      <c r="D153" s="84" t="s">
        <v>173</v>
      </c>
      <c r="E153" s="359"/>
      <c r="F153" s="48" t="s">
        <v>146</v>
      </c>
      <c r="G153" s="392"/>
      <c r="H153" s="392"/>
      <c r="I153" s="392"/>
      <c r="J153" s="392"/>
      <c r="M153" s="361"/>
      <c r="N153" s="361"/>
      <c r="O153" s="361"/>
    </row>
    <row r="154" spans="2:15" ht="15.75" thickBot="1">
      <c r="B154" s="413"/>
      <c r="C154" s="44" t="s">
        <v>183</v>
      </c>
      <c r="D154" s="37" t="s">
        <v>173</v>
      </c>
      <c r="E154" s="360"/>
      <c r="F154" s="57" t="s">
        <v>184</v>
      </c>
      <c r="G154" s="393"/>
      <c r="H154" s="393"/>
      <c r="I154" s="393"/>
      <c r="J154" s="393"/>
      <c r="M154" s="361"/>
      <c r="N154" s="361"/>
      <c r="O154" s="361"/>
    </row>
    <row r="155" spans="2:15" ht="27.6" customHeight="1">
      <c r="B155" s="355" t="s">
        <v>185</v>
      </c>
      <c r="C155" s="83">
        <v>19</v>
      </c>
      <c r="D155" s="56"/>
      <c r="E155" s="83"/>
      <c r="F155" s="58" t="s">
        <v>186</v>
      </c>
      <c r="G155" s="438" t="s">
        <v>187</v>
      </c>
      <c r="H155" s="439"/>
      <c r="I155" s="439"/>
      <c r="J155" s="440"/>
      <c r="M155" s="361" t="s">
        <v>106</v>
      </c>
      <c r="N155" s="361"/>
      <c r="O155" s="361"/>
    </row>
    <row r="156" spans="2:15">
      <c r="B156" s="356"/>
      <c r="C156" s="41" t="s">
        <v>188</v>
      </c>
      <c r="D156" s="84"/>
      <c r="E156" s="84"/>
      <c r="F156" s="351" t="s">
        <v>823</v>
      </c>
      <c r="G156" s="441"/>
      <c r="H156" s="442"/>
      <c r="I156" s="442"/>
      <c r="J156" s="443"/>
      <c r="M156" s="361"/>
      <c r="N156" s="361"/>
      <c r="O156" s="361"/>
    </row>
    <row r="157" spans="2:15">
      <c r="B157" s="356"/>
      <c r="C157" s="68" t="s">
        <v>189</v>
      </c>
      <c r="D157" s="84" t="s">
        <v>116</v>
      </c>
      <c r="E157" s="32"/>
      <c r="F157" s="48" t="s">
        <v>134</v>
      </c>
      <c r="G157" s="441"/>
      <c r="H157" s="442"/>
      <c r="I157" s="442"/>
      <c r="J157" s="443"/>
      <c r="M157" s="361"/>
      <c r="N157" s="361"/>
      <c r="O157" s="361"/>
    </row>
    <row r="158" spans="2:15">
      <c r="B158" s="356"/>
      <c r="C158" s="68" t="s">
        <v>190</v>
      </c>
      <c r="D158" s="84" t="s">
        <v>116</v>
      </c>
      <c r="E158" s="32"/>
      <c r="F158" s="48" t="s">
        <v>136</v>
      </c>
      <c r="G158" s="441"/>
      <c r="H158" s="442"/>
      <c r="I158" s="442"/>
      <c r="J158" s="443"/>
      <c r="M158" s="361"/>
      <c r="N158" s="361"/>
      <c r="O158" s="361"/>
    </row>
    <row r="159" spans="2:15">
      <c r="B159" s="356"/>
      <c r="C159" s="68" t="s">
        <v>191</v>
      </c>
      <c r="D159" s="84" t="s">
        <v>116</v>
      </c>
      <c r="E159" s="52"/>
      <c r="F159" s="48" t="s">
        <v>138</v>
      </c>
      <c r="G159" s="441"/>
      <c r="H159" s="442"/>
      <c r="I159" s="442"/>
      <c r="J159" s="443"/>
      <c r="M159" s="361"/>
      <c r="N159" s="361"/>
      <c r="O159" s="361"/>
    </row>
    <row r="160" spans="2:15">
      <c r="B160" s="356"/>
      <c r="C160" s="68" t="s">
        <v>192</v>
      </c>
      <c r="D160" s="84" t="s">
        <v>116</v>
      </c>
      <c r="E160" s="52"/>
      <c r="F160" s="48" t="s">
        <v>140</v>
      </c>
      <c r="G160" s="441"/>
      <c r="H160" s="442"/>
      <c r="I160" s="442"/>
      <c r="J160" s="443"/>
      <c r="M160" s="361"/>
      <c r="N160" s="361"/>
      <c r="O160" s="361"/>
    </row>
    <row r="161" spans="2:15">
      <c r="B161" s="356"/>
      <c r="C161" s="68" t="s">
        <v>193</v>
      </c>
      <c r="D161" s="84" t="s">
        <v>116</v>
      </c>
      <c r="E161" s="52"/>
      <c r="F161" s="48" t="s">
        <v>142</v>
      </c>
      <c r="G161" s="441"/>
      <c r="H161" s="442"/>
      <c r="I161" s="442"/>
      <c r="J161" s="443"/>
      <c r="M161" s="361"/>
      <c r="N161" s="361"/>
      <c r="O161" s="361"/>
    </row>
    <row r="162" spans="2:15" ht="26.25" customHeight="1">
      <c r="B162" s="356"/>
      <c r="C162" s="68" t="s">
        <v>194</v>
      </c>
      <c r="D162" s="84" t="s">
        <v>116</v>
      </c>
      <c r="E162" s="53"/>
      <c r="F162" s="48" t="s">
        <v>144</v>
      </c>
      <c r="G162" s="441"/>
      <c r="H162" s="442"/>
      <c r="I162" s="442"/>
      <c r="J162" s="443"/>
      <c r="M162" s="361"/>
      <c r="N162" s="361"/>
      <c r="O162" s="361"/>
    </row>
    <row r="163" spans="2:15" ht="26.25" customHeight="1">
      <c r="B163" s="356"/>
      <c r="C163" s="68" t="s">
        <v>195</v>
      </c>
      <c r="D163" s="84" t="s">
        <v>116</v>
      </c>
      <c r="E163" s="53"/>
      <c r="F163" s="48" t="s">
        <v>146</v>
      </c>
      <c r="G163" s="441"/>
      <c r="H163" s="442"/>
      <c r="I163" s="442"/>
      <c r="J163" s="443"/>
      <c r="M163" s="361"/>
      <c r="N163" s="361"/>
      <c r="O163" s="361"/>
    </row>
    <row r="164" spans="2:15">
      <c r="B164" s="356"/>
      <c r="C164" s="68" t="s">
        <v>196</v>
      </c>
      <c r="D164" s="84" t="s">
        <v>116</v>
      </c>
      <c r="E164" s="32"/>
      <c r="F164" s="48" t="s">
        <v>148</v>
      </c>
      <c r="G164" s="441"/>
      <c r="H164" s="442"/>
      <c r="I164" s="442"/>
      <c r="J164" s="443"/>
      <c r="M164" s="361"/>
      <c r="N164" s="361"/>
      <c r="O164" s="361"/>
    </row>
    <row r="165" spans="2:15">
      <c r="B165" s="356"/>
      <c r="C165" s="67" t="s">
        <v>197</v>
      </c>
      <c r="D165" s="71"/>
      <c r="E165" s="72"/>
      <c r="F165" s="352" t="s">
        <v>824</v>
      </c>
      <c r="G165" s="441"/>
      <c r="H165" s="442"/>
      <c r="I165" s="442"/>
      <c r="J165" s="443"/>
      <c r="M165" s="361"/>
      <c r="N165" s="361"/>
      <c r="O165" s="361"/>
    </row>
    <row r="166" spans="2:15" ht="78.75" customHeight="1">
      <c r="B166" s="356"/>
      <c r="C166" s="68" t="s">
        <v>198</v>
      </c>
      <c r="D166" s="84" t="s">
        <v>116</v>
      </c>
      <c r="E166" s="32"/>
      <c r="F166" s="48" t="s">
        <v>134</v>
      </c>
      <c r="G166" s="441"/>
      <c r="H166" s="442"/>
      <c r="I166" s="442"/>
      <c r="J166" s="443"/>
      <c r="M166" s="361"/>
      <c r="N166" s="361"/>
      <c r="O166" s="361"/>
    </row>
    <row r="167" spans="2:15">
      <c r="B167" s="356"/>
      <c r="C167" s="68" t="s">
        <v>199</v>
      </c>
      <c r="D167" s="84" t="s">
        <v>116</v>
      </c>
      <c r="E167" s="32"/>
      <c r="F167" s="48" t="s">
        <v>136</v>
      </c>
      <c r="G167" s="441"/>
      <c r="H167" s="442"/>
      <c r="I167" s="442"/>
      <c r="J167" s="443"/>
      <c r="M167" s="361"/>
      <c r="N167" s="361"/>
      <c r="O167" s="361"/>
    </row>
    <row r="168" spans="2:15">
      <c r="B168" s="356"/>
      <c r="C168" s="68" t="s">
        <v>200</v>
      </c>
      <c r="D168" s="84" t="s">
        <v>116</v>
      </c>
      <c r="E168" s="52"/>
      <c r="F168" s="48" t="s">
        <v>138</v>
      </c>
      <c r="G168" s="441"/>
      <c r="H168" s="442"/>
      <c r="I168" s="442"/>
      <c r="J168" s="443"/>
      <c r="M168" s="361"/>
      <c r="N168" s="361"/>
      <c r="O168" s="361"/>
    </row>
    <row r="169" spans="2:15">
      <c r="B169" s="356"/>
      <c r="C169" s="68" t="s">
        <v>201</v>
      </c>
      <c r="D169" s="84" t="s">
        <v>116</v>
      </c>
      <c r="E169" s="52"/>
      <c r="F169" s="48" t="s">
        <v>140</v>
      </c>
      <c r="G169" s="441"/>
      <c r="H169" s="442"/>
      <c r="I169" s="442"/>
      <c r="J169" s="443"/>
      <c r="M169" s="361"/>
      <c r="N169" s="361"/>
      <c r="O169" s="361"/>
    </row>
    <row r="170" spans="2:15">
      <c r="B170" s="356"/>
      <c r="C170" s="68" t="s">
        <v>202</v>
      </c>
      <c r="D170" s="84" t="s">
        <v>116</v>
      </c>
      <c r="E170" s="52"/>
      <c r="F170" s="48" t="s">
        <v>142</v>
      </c>
      <c r="G170" s="441"/>
      <c r="H170" s="442"/>
      <c r="I170" s="442"/>
      <c r="J170" s="443"/>
      <c r="M170" s="361"/>
      <c r="N170" s="361"/>
      <c r="O170" s="361"/>
    </row>
    <row r="171" spans="2:15">
      <c r="B171" s="356"/>
      <c r="C171" s="68" t="s">
        <v>203</v>
      </c>
      <c r="D171" s="84" t="s">
        <v>116</v>
      </c>
      <c r="E171" s="53"/>
      <c r="F171" s="48" t="s">
        <v>144</v>
      </c>
      <c r="G171" s="441"/>
      <c r="H171" s="442"/>
      <c r="I171" s="442"/>
      <c r="J171" s="443"/>
      <c r="M171" s="361"/>
      <c r="N171" s="361"/>
      <c r="O171" s="361"/>
    </row>
    <row r="172" spans="2:15">
      <c r="B172" s="356"/>
      <c r="C172" s="68" t="s">
        <v>204</v>
      </c>
      <c r="D172" s="84" t="s">
        <v>116</v>
      </c>
      <c r="E172" s="53"/>
      <c r="F172" s="48" t="s">
        <v>146</v>
      </c>
      <c r="G172" s="441"/>
      <c r="H172" s="442"/>
      <c r="I172" s="442"/>
      <c r="J172" s="443"/>
      <c r="M172" s="361"/>
      <c r="N172" s="361"/>
      <c r="O172" s="361"/>
    </row>
    <row r="173" spans="2:15">
      <c r="B173" s="356"/>
      <c r="C173" s="68" t="s">
        <v>205</v>
      </c>
      <c r="D173" s="84" t="s">
        <v>116</v>
      </c>
      <c r="E173" s="32"/>
      <c r="F173" s="48" t="s">
        <v>148</v>
      </c>
      <c r="G173" s="441"/>
      <c r="H173" s="442"/>
      <c r="I173" s="442"/>
      <c r="J173" s="443"/>
      <c r="M173" s="361"/>
      <c r="N173" s="361"/>
      <c r="O173" s="361"/>
    </row>
    <row r="174" spans="2:15" ht="26.25">
      <c r="B174" s="356"/>
      <c r="C174" s="67" t="s">
        <v>206</v>
      </c>
      <c r="D174" s="84"/>
      <c r="E174" s="84"/>
      <c r="F174" s="141" t="s">
        <v>336</v>
      </c>
      <c r="G174" s="441"/>
      <c r="H174" s="442"/>
      <c r="I174" s="442"/>
      <c r="J174" s="443"/>
      <c r="M174" s="361"/>
      <c r="N174" s="361"/>
      <c r="O174" s="361"/>
    </row>
    <row r="175" spans="2:15">
      <c r="B175" s="356"/>
      <c r="C175" s="69" t="s">
        <v>207</v>
      </c>
      <c r="D175" s="84" t="s">
        <v>116</v>
      </c>
      <c r="E175" s="32"/>
      <c r="F175" s="48" t="s">
        <v>134</v>
      </c>
      <c r="G175" s="441"/>
      <c r="H175" s="442"/>
      <c r="I175" s="442"/>
      <c r="J175" s="443"/>
      <c r="M175" s="361"/>
      <c r="N175" s="361"/>
      <c r="O175" s="361"/>
    </row>
    <row r="176" spans="2:15">
      <c r="B176" s="356"/>
      <c r="C176" s="69" t="s">
        <v>208</v>
      </c>
      <c r="D176" s="84" t="s">
        <v>116</v>
      </c>
      <c r="E176" s="32"/>
      <c r="F176" s="48" t="s">
        <v>136</v>
      </c>
      <c r="G176" s="441"/>
      <c r="H176" s="442"/>
      <c r="I176" s="442"/>
      <c r="J176" s="443"/>
      <c r="M176" s="361"/>
      <c r="N176" s="361"/>
      <c r="O176" s="361"/>
    </row>
    <row r="177" spans="2:15">
      <c r="B177" s="356"/>
      <c r="C177" s="69" t="s">
        <v>209</v>
      </c>
      <c r="D177" s="84" t="s">
        <v>116</v>
      </c>
      <c r="E177" s="52"/>
      <c r="F177" s="48" t="s">
        <v>138</v>
      </c>
      <c r="G177" s="441"/>
      <c r="H177" s="442"/>
      <c r="I177" s="442"/>
      <c r="J177" s="443"/>
      <c r="M177" s="361"/>
      <c r="N177" s="361"/>
      <c r="O177" s="361"/>
    </row>
    <row r="178" spans="2:15">
      <c r="B178" s="356"/>
      <c r="C178" s="69" t="s">
        <v>210</v>
      </c>
      <c r="D178" s="84" t="s">
        <v>116</v>
      </c>
      <c r="E178" s="52"/>
      <c r="F178" s="48" t="s">
        <v>140</v>
      </c>
      <c r="G178" s="441"/>
      <c r="H178" s="442"/>
      <c r="I178" s="442"/>
      <c r="J178" s="443"/>
      <c r="M178" s="361"/>
      <c r="N178" s="361"/>
      <c r="O178" s="361"/>
    </row>
    <row r="179" spans="2:15">
      <c r="B179" s="356"/>
      <c r="C179" s="69" t="s">
        <v>211</v>
      </c>
      <c r="D179" s="84" t="s">
        <v>116</v>
      </c>
      <c r="E179" s="52"/>
      <c r="F179" s="48" t="s">
        <v>142</v>
      </c>
      <c r="G179" s="441"/>
      <c r="H179" s="442"/>
      <c r="I179" s="442"/>
      <c r="J179" s="443"/>
      <c r="M179" s="361"/>
      <c r="N179" s="361"/>
      <c r="O179" s="361"/>
    </row>
    <row r="180" spans="2:15">
      <c r="B180" s="356"/>
      <c r="C180" s="69" t="s">
        <v>212</v>
      </c>
      <c r="D180" s="84" t="s">
        <v>116</v>
      </c>
      <c r="E180" s="53"/>
      <c r="F180" s="48" t="s">
        <v>144</v>
      </c>
      <c r="G180" s="441"/>
      <c r="H180" s="442"/>
      <c r="I180" s="442"/>
      <c r="J180" s="443"/>
      <c r="M180" s="361"/>
      <c r="N180" s="361"/>
      <c r="O180" s="361"/>
    </row>
    <row r="181" spans="2:15">
      <c r="B181" s="356"/>
      <c r="C181" s="69" t="s">
        <v>213</v>
      </c>
      <c r="D181" s="84" t="s">
        <v>116</v>
      </c>
      <c r="E181" s="53"/>
      <c r="F181" s="48" t="s">
        <v>146</v>
      </c>
      <c r="G181" s="441"/>
      <c r="H181" s="442"/>
      <c r="I181" s="442"/>
      <c r="J181" s="443"/>
      <c r="M181" s="361"/>
      <c r="N181" s="361"/>
      <c r="O181" s="361"/>
    </row>
    <row r="182" spans="2:15" ht="15.75" thickBot="1">
      <c r="B182" s="357"/>
      <c r="C182" s="70" t="s">
        <v>214</v>
      </c>
      <c r="D182" s="37" t="s">
        <v>116</v>
      </c>
      <c r="E182" s="38"/>
      <c r="F182" s="57" t="s">
        <v>148</v>
      </c>
      <c r="G182" s="444"/>
      <c r="H182" s="445"/>
      <c r="I182" s="445"/>
      <c r="J182" s="446"/>
      <c r="M182" s="361"/>
      <c r="N182" s="361"/>
      <c r="O182" s="361"/>
    </row>
    <row r="183" spans="2:15">
      <c r="B183" s="388" t="s">
        <v>215</v>
      </c>
      <c r="C183" s="59" t="s">
        <v>216</v>
      </c>
      <c r="D183" s="84" t="s">
        <v>116</v>
      </c>
      <c r="E183" s="84"/>
      <c r="F183" s="140" t="s">
        <v>337</v>
      </c>
      <c r="G183" s="447"/>
      <c r="H183" s="448"/>
      <c r="I183" s="448"/>
      <c r="J183" s="449"/>
      <c r="M183" s="361"/>
      <c r="N183" s="361"/>
      <c r="O183" s="361"/>
    </row>
    <row r="184" spans="2:15">
      <c r="B184" s="389"/>
      <c r="C184" s="59" t="s">
        <v>217</v>
      </c>
      <c r="D184" s="84" t="s">
        <v>116</v>
      </c>
      <c r="E184" s="84"/>
      <c r="F184" s="351" t="s">
        <v>825</v>
      </c>
      <c r="G184" s="450"/>
      <c r="H184" s="451"/>
      <c r="I184" s="451"/>
      <c r="J184" s="452"/>
      <c r="M184" s="361"/>
      <c r="N184" s="361"/>
      <c r="O184" s="361"/>
    </row>
    <row r="185" spans="2:15">
      <c r="B185" s="389"/>
      <c r="C185" s="59" t="s">
        <v>218</v>
      </c>
      <c r="D185" s="84"/>
      <c r="E185" s="84"/>
      <c r="F185" s="48" t="s">
        <v>219</v>
      </c>
      <c r="G185" s="450"/>
      <c r="H185" s="451"/>
      <c r="I185" s="451"/>
      <c r="J185" s="452"/>
      <c r="M185" s="361"/>
      <c r="N185" s="361"/>
      <c r="O185" s="361"/>
    </row>
    <row r="186" spans="2:15">
      <c r="B186" s="389"/>
      <c r="C186" s="41" t="s">
        <v>220</v>
      </c>
      <c r="D186" s="84" t="s">
        <v>116</v>
      </c>
      <c r="E186" s="53"/>
      <c r="F186" s="351" t="s">
        <v>826</v>
      </c>
      <c r="G186" s="450"/>
      <c r="H186" s="451"/>
      <c r="I186" s="451"/>
      <c r="J186" s="452"/>
      <c r="M186" s="361"/>
      <c r="N186" s="361"/>
      <c r="O186" s="361"/>
    </row>
    <row r="187" spans="2:15">
      <c r="B187" s="389"/>
      <c r="C187" s="41" t="s">
        <v>221</v>
      </c>
      <c r="D187" s="84" t="s">
        <v>116</v>
      </c>
      <c r="E187" s="53"/>
      <c r="F187" s="48" t="s">
        <v>222</v>
      </c>
      <c r="G187" s="450"/>
      <c r="H187" s="451"/>
      <c r="I187" s="451"/>
      <c r="J187" s="452"/>
      <c r="M187" s="361"/>
      <c r="N187" s="361"/>
      <c r="O187" s="361"/>
    </row>
    <row r="188" spans="2:15">
      <c r="B188" s="389"/>
      <c r="C188" s="41" t="s">
        <v>223</v>
      </c>
      <c r="D188" s="84" t="s">
        <v>116</v>
      </c>
      <c r="E188" s="53"/>
      <c r="F188" s="140" t="s">
        <v>338</v>
      </c>
      <c r="G188" s="450"/>
      <c r="H188" s="451"/>
      <c r="I188" s="451"/>
      <c r="J188" s="452"/>
      <c r="M188" s="361"/>
      <c r="N188" s="361"/>
      <c r="O188" s="361"/>
    </row>
    <row r="189" spans="2:15">
      <c r="B189" s="389"/>
      <c r="C189" s="41" t="s">
        <v>224</v>
      </c>
      <c r="D189" s="84" t="s">
        <v>116</v>
      </c>
      <c r="E189" s="53"/>
      <c r="F189" s="48" t="s">
        <v>225</v>
      </c>
      <c r="G189" s="450"/>
      <c r="H189" s="451"/>
      <c r="I189" s="451"/>
      <c r="J189" s="452"/>
      <c r="M189" s="361"/>
      <c r="N189" s="361"/>
      <c r="O189" s="361"/>
    </row>
    <row r="190" spans="2:15" ht="27" thickBot="1">
      <c r="B190" s="390"/>
      <c r="C190" s="60" t="s">
        <v>226</v>
      </c>
      <c r="D190" s="37" t="s">
        <v>116</v>
      </c>
      <c r="E190" s="37"/>
      <c r="F190" s="353" t="s">
        <v>827</v>
      </c>
      <c r="G190" s="453"/>
      <c r="H190" s="454"/>
      <c r="I190" s="454"/>
      <c r="J190" s="455"/>
      <c r="M190" s="457" t="s">
        <v>93</v>
      </c>
      <c r="N190" s="457"/>
      <c r="O190" s="457"/>
    </row>
    <row r="191" spans="2:15" ht="26.25">
      <c r="B191" s="391" t="s">
        <v>227</v>
      </c>
      <c r="C191" s="61" t="s">
        <v>228</v>
      </c>
      <c r="D191" s="56"/>
      <c r="E191" s="83"/>
      <c r="F191" s="62" t="s">
        <v>229</v>
      </c>
      <c r="G191" s="394" t="s">
        <v>230</v>
      </c>
      <c r="H191" s="395"/>
      <c r="I191" s="395"/>
      <c r="J191" s="396"/>
      <c r="M191" s="361" t="s">
        <v>231</v>
      </c>
      <c r="N191" s="361"/>
      <c r="O191" s="361"/>
    </row>
    <row r="192" spans="2:15">
      <c r="B192" s="392"/>
      <c r="C192" s="54" t="s">
        <v>232</v>
      </c>
      <c r="D192" s="84"/>
      <c r="E192" s="53"/>
      <c r="F192" s="48" t="s">
        <v>233</v>
      </c>
      <c r="G192" s="397"/>
      <c r="H192" s="398"/>
      <c r="I192" s="398"/>
      <c r="J192" s="399"/>
      <c r="M192" s="361"/>
      <c r="N192" s="361"/>
      <c r="O192" s="361"/>
    </row>
    <row r="193" spans="2:15">
      <c r="B193" s="392"/>
      <c r="C193" s="54" t="s">
        <v>234</v>
      </c>
      <c r="D193" s="84"/>
      <c r="E193" s="53"/>
      <c r="F193" s="48" t="s">
        <v>235</v>
      </c>
      <c r="G193" s="397"/>
      <c r="H193" s="398"/>
      <c r="I193" s="398"/>
      <c r="J193" s="399"/>
      <c r="M193" s="361"/>
      <c r="N193" s="361"/>
      <c r="O193" s="361"/>
    </row>
    <row r="194" spans="2:15" ht="15.75" thickBot="1">
      <c r="B194" s="393"/>
      <c r="C194" s="63" t="s">
        <v>236</v>
      </c>
      <c r="D194" s="37"/>
      <c r="E194" s="64"/>
      <c r="F194" s="77" t="s">
        <v>237</v>
      </c>
      <c r="G194" s="400"/>
      <c r="H194" s="401"/>
      <c r="I194" s="401"/>
      <c r="J194" s="402"/>
      <c r="M194" s="361"/>
      <c r="N194" s="361"/>
      <c r="O194" s="361"/>
    </row>
  </sheetData>
  <mergeCells count="42">
    <mergeCell ref="G155:J182"/>
    <mergeCell ref="G183:J190"/>
    <mergeCell ref="E74:E84"/>
    <mergeCell ref="M79:O116"/>
    <mergeCell ref="M145:O154"/>
    <mergeCell ref="G145:J154"/>
    <mergeCell ref="M155:O189"/>
    <mergeCell ref="M190:O190"/>
    <mergeCell ref="G82:J84"/>
    <mergeCell ref="G117:J144"/>
    <mergeCell ref="B2:J2"/>
    <mergeCell ref="G21:J27"/>
    <mergeCell ref="G28:J55"/>
    <mergeCell ref="G56:J71"/>
    <mergeCell ref="B21:B27"/>
    <mergeCell ref="B89:B144"/>
    <mergeCell ref="B72:B88"/>
    <mergeCell ref="M21:O27"/>
    <mergeCell ref="M28:O55"/>
    <mergeCell ref="M56:O71"/>
    <mergeCell ref="M72:O73"/>
    <mergeCell ref="G79:J81"/>
    <mergeCell ref="G89:J116"/>
    <mergeCell ref="C72:C73"/>
    <mergeCell ref="G72:J73"/>
    <mergeCell ref="G74:J77"/>
    <mergeCell ref="B155:B182"/>
    <mergeCell ref="E145:E154"/>
    <mergeCell ref="M191:O194"/>
    <mergeCell ref="B4:J19"/>
    <mergeCell ref="G20:J20"/>
    <mergeCell ref="B28:B55"/>
    <mergeCell ref="E56:E71"/>
    <mergeCell ref="E72:E73"/>
    <mergeCell ref="B56:B71"/>
    <mergeCell ref="E28:E55"/>
    <mergeCell ref="M74:O77"/>
    <mergeCell ref="B183:B190"/>
    <mergeCell ref="B191:B194"/>
    <mergeCell ref="G191:J194"/>
    <mergeCell ref="G85:J88"/>
    <mergeCell ref="B145:B154"/>
  </mergeCells>
  <printOptions horizontalCentered="1" verticalCentered="1"/>
  <pageMargins left="0.23622047244094491" right="0.23622047244094491" top="0.74803149606299213" bottom="0.74803149606299213" header="0.31496062992125984" footer="0.31496062992125984"/>
  <pageSetup paperSize="8" scale="60" orientation="portrait" r:id="rId1"/>
  <headerFooter>
    <oddFooter>&amp;L&amp;D&amp;C&amp;A Allegato B al bando_x000D_&amp;1#&amp;"Calibri"&amp;10&amp;K000000 Classificazione: C3 - Riservato&amp;R&amp;N</oddFooter>
  </headerFooter>
  <rowBreaks count="1" manualBreakCount="1">
    <brk id="88" min="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Q335"/>
  <sheetViews>
    <sheetView view="pageBreakPreview" topLeftCell="A103" zoomScale="60" zoomScaleNormal="100" workbookViewId="0">
      <selection activeCell="M26" sqref="M26"/>
    </sheetView>
  </sheetViews>
  <sheetFormatPr defaultRowHeight="15"/>
  <cols>
    <col min="1" max="1" width="40.7109375" bestFit="1" customWidth="1"/>
    <col min="2" max="2" width="18.85546875" bestFit="1" customWidth="1"/>
    <col min="3" max="3" width="23.140625" bestFit="1" customWidth="1"/>
    <col min="4" max="4" width="18.85546875" style="11" bestFit="1" customWidth="1"/>
    <col min="5" max="5" width="23.140625" bestFit="1" customWidth="1"/>
    <col min="6" max="6" width="20.5703125" style="11" customWidth="1"/>
    <col min="7" max="7" width="23.140625" bestFit="1" customWidth="1"/>
    <col min="8" max="8" width="16" customWidth="1"/>
    <col min="9" max="9" width="18" style="11" customWidth="1"/>
    <col min="10" max="10" width="23.140625" bestFit="1" customWidth="1"/>
    <col min="11" max="11" width="16.28515625" bestFit="1" customWidth="1"/>
  </cols>
  <sheetData>
    <row r="1" spans="1:17">
      <c r="A1" s="478" t="s">
        <v>334</v>
      </c>
      <c r="B1" s="478"/>
      <c r="C1" s="478"/>
      <c r="D1" s="478"/>
      <c r="E1" s="478"/>
      <c r="F1" s="478"/>
      <c r="G1" s="478"/>
      <c r="H1" s="478"/>
      <c r="I1" s="478"/>
      <c r="J1" s="478"/>
    </row>
    <row r="2" spans="1:17">
      <c r="A2" s="93" t="s">
        <v>227</v>
      </c>
      <c r="B2" s="486" t="s">
        <v>290</v>
      </c>
      <c r="C2" s="486"/>
      <c r="D2" s="486"/>
      <c r="E2" s="486"/>
      <c r="F2" s="486"/>
      <c r="G2" s="486"/>
      <c r="H2" s="486"/>
      <c r="I2" s="486"/>
      <c r="J2" s="486"/>
    </row>
    <row r="3" spans="1:17">
      <c r="A3" s="559" t="s">
        <v>240</v>
      </c>
      <c r="B3" s="552" t="s">
        <v>228</v>
      </c>
      <c r="C3" s="553"/>
      <c r="D3" s="553"/>
      <c r="E3" s="553"/>
      <c r="F3" s="553"/>
      <c r="G3" s="553"/>
      <c r="H3" s="553"/>
      <c r="I3" s="553"/>
      <c r="J3" s="553"/>
    </row>
    <row r="4" spans="1:17" ht="15.75" thickBot="1">
      <c r="A4" s="560"/>
      <c r="B4" s="554" t="s">
        <v>291</v>
      </c>
      <c r="C4" s="555"/>
      <c r="D4" s="555"/>
      <c r="E4" s="555"/>
      <c r="F4" s="555"/>
      <c r="G4" s="555"/>
      <c r="H4" s="555"/>
      <c r="I4" s="555"/>
      <c r="J4" s="556"/>
    </row>
    <row r="5" spans="1:17" ht="27.75" customHeight="1">
      <c r="A5" s="561"/>
      <c r="B5" s="562" t="s">
        <v>292</v>
      </c>
      <c r="C5" s="563"/>
      <c r="D5" s="562" t="s">
        <v>293</v>
      </c>
      <c r="E5" s="563"/>
      <c r="F5" s="562" t="s">
        <v>294</v>
      </c>
      <c r="G5" s="563"/>
      <c r="H5" s="564" t="s">
        <v>295</v>
      </c>
      <c r="I5" s="565"/>
      <c r="J5" s="565"/>
      <c r="K5" s="557" t="s">
        <v>258</v>
      </c>
    </row>
    <row r="6" spans="1:17" s="21" customFormat="1" ht="15.75" thickBot="1">
      <c r="B6" s="74" t="s">
        <v>296</v>
      </c>
      <c r="C6" s="75" t="s">
        <v>237</v>
      </c>
      <c r="D6" s="74" t="s">
        <v>296</v>
      </c>
      <c r="E6" s="75" t="s">
        <v>237</v>
      </c>
      <c r="F6" s="74" t="s">
        <v>296</v>
      </c>
      <c r="G6" s="75" t="s">
        <v>237</v>
      </c>
      <c r="H6" s="74" t="s">
        <v>297</v>
      </c>
      <c r="I6" s="73" t="s">
        <v>298</v>
      </c>
      <c r="J6" s="87" t="s">
        <v>237</v>
      </c>
      <c r="K6" s="558"/>
      <c r="M6" s="142"/>
      <c r="N6" s="142"/>
      <c r="O6" s="142"/>
      <c r="P6" s="142"/>
      <c r="Q6" s="142"/>
    </row>
    <row r="7" spans="1:17" hidden="1">
      <c r="A7" s="167" t="s">
        <v>395</v>
      </c>
      <c r="B7" s="550" t="s">
        <v>765</v>
      </c>
      <c r="C7" s="550"/>
      <c r="D7" s="550"/>
      <c r="E7" s="550"/>
      <c r="F7" s="550"/>
      <c r="G7" s="550"/>
      <c r="H7" s="550"/>
      <c r="I7" s="550"/>
      <c r="J7" s="550"/>
      <c r="K7" s="326"/>
      <c r="M7" s="142"/>
      <c r="N7" s="142"/>
      <c r="O7" s="142"/>
      <c r="P7" s="142"/>
      <c r="Q7" s="142"/>
    </row>
    <row r="8" spans="1:17">
      <c r="A8" s="544" t="s">
        <v>396</v>
      </c>
      <c r="B8" s="168"/>
      <c r="C8" s="169"/>
      <c r="D8" s="168"/>
      <c r="E8" s="169"/>
      <c r="F8" s="168">
        <v>1327.53</v>
      </c>
      <c r="G8" s="169" t="s">
        <v>331</v>
      </c>
      <c r="H8" s="170" t="s">
        <v>483</v>
      </c>
      <c r="I8" s="170">
        <v>5000</v>
      </c>
      <c r="J8" s="171" t="s">
        <v>589</v>
      </c>
      <c r="K8" s="542">
        <f>I8+F8+D8+B8+I9+I10</f>
        <v>80927.53</v>
      </c>
      <c r="M8" s="142"/>
      <c r="N8" s="142"/>
      <c r="O8" s="142"/>
      <c r="P8" s="142"/>
      <c r="Q8" s="142"/>
    </row>
    <row r="9" spans="1:17">
      <c r="A9" s="545"/>
      <c r="B9" s="157"/>
      <c r="C9" s="130"/>
      <c r="D9" s="76"/>
      <c r="E9" s="130"/>
      <c r="F9" s="76"/>
      <c r="G9" s="130"/>
      <c r="H9" s="132"/>
      <c r="I9" s="132">
        <v>36600</v>
      </c>
      <c r="J9" s="163" t="s">
        <v>724</v>
      </c>
      <c r="K9" s="543"/>
      <c r="M9" s="142"/>
      <c r="N9" s="142"/>
      <c r="O9" s="142"/>
      <c r="P9" s="142"/>
      <c r="Q9" s="142"/>
    </row>
    <row r="10" spans="1:17" ht="15.75" thickBot="1">
      <c r="A10" s="546"/>
      <c r="B10" s="172"/>
      <c r="C10" s="173"/>
      <c r="D10" s="174"/>
      <c r="E10" s="173"/>
      <c r="F10" s="174"/>
      <c r="G10" s="173"/>
      <c r="H10" s="175"/>
      <c r="I10" s="175">
        <v>38000</v>
      </c>
      <c r="J10" s="176" t="s">
        <v>725</v>
      </c>
      <c r="K10" s="547"/>
      <c r="M10" s="142"/>
      <c r="N10" s="142"/>
      <c r="O10" s="142"/>
      <c r="P10" s="142"/>
      <c r="Q10" s="142"/>
    </row>
    <row r="11" spans="1:17" ht="15.75" thickBot="1">
      <c r="A11" s="177" t="s">
        <v>397</v>
      </c>
      <c r="B11" s="178"/>
      <c r="C11" s="179"/>
      <c r="D11" s="180"/>
      <c r="E11" s="179"/>
      <c r="F11" s="180"/>
      <c r="G11" s="179"/>
      <c r="H11" s="181" t="s">
        <v>483</v>
      </c>
      <c r="I11" s="181">
        <v>5000</v>
      </c>
      <c r="J11" s="182">
        <v>40079</v>
      </c>
      <c r="K11" s="328">
        <f>I11+F11+D11+B11</f>
        <v>5000</v>
      </c>
      <c r="M11" s="142"/>
      <c r="N11" s="142"/>
      <c r="O11" s="142"/>
      <c r="P11" s="142"/>
      <c r="Q11" s="142"/>
    </row>
    <row r="12" spans="1:17" ht="15" customHeight="1">
      <c r="A12" s="544" t="s">
        <v>398</v>
      </c>
      <c r="B12" s="183"/>
      <c r="C12" s="169"/>
      <c r="D12" s="168"/>
      <c r="E12" s="169"/>
      <c r="F12" s="168">
        <v>1539.2</v>
      </c>
      <c r="G12" s="169" t="s">
        <v>331</v>
      </c>
      <c r="H12" s="170" t="s">
        <v>483</v>
      </c>
      <c r="I12" s="170">
        <f>3608.35</f>
        <v>3608.35</v>
      </c>
      <c r="J12" s="171" t="s">
        <v>484</v>
      </c>
      <c r="K12" s="566">
        <f>I12+F12+D12+B12+I13</f>
        <v>14340.48</v>
      </c>
    </row>
    <row r="13" spans="1:17" ht="15" customHeight="1" thickBot="1">
      <c r="A13" s="546"/>
      <c r="B13" s="184"/>
      <c r="C13" s="173"/>
      <c r="D13" s="174"/>
      <c r="E13" s="173"/>
      <c r="F13" s="174"/>
      <c r="G13" s="173"/>
      <c r="H13" s="175" t="s">
        <v>483</v>
      </c>
      <c r="I13" s="175">
        <v>9192.93</v>
      </c>
      <c r="J13" s="176" t="s">
        <v>552</v>
      </c>
      <c r="K13" s="567"/>
    </row>
    <row r="14" spans="1:17" ht="14.25" hidden="1" customHeight="1">
      <c r="A14" s="544" t="s">
        <v>339</v>
      </c>
      <c r="B14" s="183">
        <v>62.95</v>
      </c>
      <c r="C14" s="169" t="s">
        <v>331</v>
      </c>
      <c r="D14" s="168"/>
      <c r="E14" s="169"/>
      <c r="F14" s="168"/>
      <c r="G14" s="169"/>
      <c r="H14" s="170" t="s">
        <v>483</v>
      </c>
      <c r="I14" s="170">
        <f>3000</f>
        <v>3000</v>
      </c>
      <c r="J14" s="171" t="s">
        <v>553</v>
      </c>
      <c r="K14" s="568">
        <f>I14+F14+D14+B14+I15</f>
        <v>11062.95</v>
      </c>
    </row>
    <row r="15" spans="1:17" ht="14.25" customHeight="1" thickBot="1">
      <c r="A15" s="546"/>
      <c r="B15" s="172"/>
      <c r="C15" s="173"/>
      <c r="D15" s="174"/>
      <c r="E15" s="173"/>
      <c r="F15" s="174"/>
      <c r="G15" s="173"/>
      <c r="H15" s="175" t="s">
        <v>483</v>
      </c>
      <c r="I15" s="175">
        <v>8000</v>
      </c>
      <c r="J15" s="176" t="s">
        <v>554</v>
      </c>
      <c r="K15" s="569"/>
    </row>
    <row r="16" spans="1:17" ht="13.5" hidden="1" customHeight="1" thickBot="1">
      <c r="A16" s="186" t="s">
        <v>399</v>
      </c>
      <c r="B16" s="551" t="s">
        <v>765</v>
      </c>
      <c r="C16" s="551"/>
      <c r="D16" s="551"/>
      <c r="E16" s="551"/>
      <c r="F16" s="551"/>
      <c r="G16" s="551"/>
      <c r="H16" s="551"/>
      <c r="I16" s="551"/>
      <c r="J16" s="551"/>
      <c r="K16" s="329"/>
    </row>
    <row r="17" spans="1:11" ht="15.75" thickBot="1">
      <c r="A17" s="187" t="s">
        <v>340</v>
      </c>
      <c r="B17" s="180"/>
      <c r="C17" s="179"/>
      <c r="D17" s="180"/>
      <c r="E17" s="179"/>
      <c r="F17" s="180"/>
      <c r="G17" s="179"/>
      <c r="H17" s="181" t="s">
        <v>483</v>
      </c>
      <c r="I17" s="181">
        <v>5000</v>
      </c>
      <c r="J17" s="188" t="s">
        <v>555</v>
      </c>
      <c r="K17" s="328">
        <f>I18+F18+D18+B18</f>
        <v>24143.920000000002</v>
      </c>
    </row>
    <row r="18" spans="1:11">
      <c r="A18" s="544" t="s">
        <v>400</v>
      </c>
      <c r="B18" s="168">
        <v>238.95</v>
      </c>
      <c r="C18" s="169" t="s">
        <v>331</v>
      </c>
      <c r="D18" s="168"/>
      <c r="E18" s="169"/>
      <c r="F18" s="168">
        <v>6004.97</v>
      </c>
      <c r="G18" s="169" t="s">
        <v>331</v>
      </c>
      <c r="H18" s="170" t="s">
        <v>483</v>
      </c>
      <c r="I18" s="170">
        <f>17900</f>
        <v>17900</v>
      </c>
      <c r="J18" s="171" t="s">
        <v>556</v>
      </c>
      <c r="K18" s="566">
        <f>I18+F18+D18+B18+I19</f>
        <v>34143.919999999998</v>
      </c>
    </row>
    <row r="19" spans="1:11" ht="15.75" thickBot="1">
      <c r="A19" s="546"/>
      <c r="B19" s="174"/>
      <c r="C19" s="173"/>
      <c r="D19" s="174"/>
      <c r="E19" s="173"/>
      <c r="F19" s="174"/>
      <c r="G19" s="173"/>
      <c r="H19" s="175"/>
      <c r="I19" s="175">
        <v>10000</v>
      </c>
      <c r="J19" s="176" t="s">
        <v>557</v>
      </c>
      <c r="K19" s="567"/>
    </row>
    <row r="20" spans="1:11" ht="15.75" hidden="1" thickBot="1">
      <c r="A20" s="186" t="s">
        <v>401</v>
      </c>
      <c r="B20" s="551" t="s">
        <v>766</v>
      </c>
      <c r="C20" s="551"/>
      <c r="D20" s="551"/>
      <c r="E20" s="551"/>
      <c r="F20" s="551"/>
      <c r="G20" s="551"/>
      <c r="H20" s="551"/>
      <c r="I20" s="551"/>
      <c r="J20" s="551"/>
      <c r="K20" s="330"/>
    </row>
    <row r="21" spans="1:11">
      <c r="A21" s="544" t="s">
        <v>341</v>
      </c>
      <c r="B21" s="168"/>
      <c r="C21" s="169"/>
      <c r="D21" s="168"/>
      <c r="E21" s="169"/>
      <c r="F21" s="168"/>
      <c r="G21" s="169"/>
      <c r="H21" s="170" t="s">
        <v>483</v>
      </c>
      <c r="I21" s="170">
        <f>20658</f>
        <v>20658</v>
      </c>
      <c r="J21" s="171" t="s">
        <v>558</v>
      </c>
      <c r="K21" s="566">
        <f>I21+F21+D21+B21+I22</f>
        <v>21691</v>
      </c>
    </row>
    <row r="22" spans="1:11" ht="15.75" thickBot="1">
      <c r="A22" s="546"/>
      <c r="B22" s="174"/>
      <c r="C22" s="173"/>
      <c r="D22" s="174"/>
      <c r="E22" s="173"/>
      <c r="F22" s="174"/>
      <c r="G22" s="173"/>
      <c r="H22" s="175"/>
      <c r="I22" s="175">
        <v>1033</v>
      </c>
      <c r="J22" s="176" t="s">
        <v>559</v>
      </c>
      <c r="K22" s="567"/>
    </row>
    <row r="23" spans="1:11" hidden="1">
      <c r="A23" s="186" t="s">
        <v>402</v>
      </c>
      <c r="B23" s="551" t="s">
        <v>766</v>
      </c>
      <c r="C23" s="551"/>
      <c r="D23" s="551"/>
      <c r="E23" s="551"/>
      <c r="F23" s="551"/>
      <c r="G23" s="551"/>
      <c r="H23" s="551"/>
      <c r="I23" s="551"/>
      <c r="J23" s="551"/>
      <c r="K23" s="330"/>
    </row>
    <row r="24" spans="1:11" ht="15.75" thickBot="1">
      <c r="A24" s="187" t="s">
        <v>342</v>
      </c>
      <c r="B24" s="180">
        <v>184.55</v>
      </c>
      <c r="C24" s="179"/>
      <c r="D24" s="180"/>
      <c r="E24" s="179"/>
      <c r="F24" s="180"/>
      <c r="G24" s="179"/>
      <c r="H24" s="181" t="s">
        <v>483</v>
      </c>
      <c r="I24" s="181">
        <v>3000</v>
      </c>
      <c r="J24" s="188" t="s">
        <v>560</v>
      </c>
      <c r="K24" s="328">
        <f>I24+F24+D24+B24</f>
        <v>3184.55</v>
      </c>
    </row>
    <row r="25" spans="1:11">
      <c r="A25" s="544" t="s">
        <v>403</v>
      </c>
      <c r="B25" s="168"/>
      <c r="C25" s="169"/>
      <c r="D25" s="168"/>
      <c r="E25" s="169"/>
      <c r="F25" s="168">
        <v>1497.36</v>
      </c>
      <c r="G25" s="169" t="s">
        <v>331</v>
      </c>
      <c r="H25" s="170" t="s">
        <v>483</v>
      </c>
      <c r="I25" s="170">
        <v>3608.35</v>
      </c>
      <c r="J25" s="171" t="s">
        <v>484</v>
      </c>
      <c r="K25" s="542">
        <f>I25+F25+D25+B25+I26+I27+I28</f>
        <v>101105.70999999999</v>
      </c>
    </row>
    <row r="26" spans="1:11">
      <c r="A26" s="545"/>
      <c r="B26" s="76"/>
      <c r="C26" s="130"/>
      <c r="D26" s="76"/>
      <c r="E26" s="130"/>
      <c r="F26" s="76"/>
      <c r="G26" s="130"/>
      <c r="H26" s="132"/>
      <c r="I26" s="132">
        <v>60000</v>
      </c>
      <c r="J26" s="163" t="s">
        <v>685</v>
      </c>
      <c r="K26" s="543"/>
    </row>
    <row r="27" spans="1:11">
      <c r="A27" s="545"/>
      <c r="B27" s="76"/>
      <c r="C27" s="130"/>
      <c r="D27" s="76"/>
      <c r="E27" s="130"/>
      <c r="F27" s="76"/>
      <c r="G27" s="130"/>
      <c r="H27" s="132"/>
      <c r="I27" s="132">
        <v>5000</v>
      </c>
      <c r="J27" s="163" t="s">
        <v>686</v>
      </c>
      <c r="K27" s="543"/>
    </row>
    <row r="28" spans="1:11" ht="15.75" thickBot="1">
      <c r="A28" s="546"/>
      <c r="B28" s="174"/>
      <c r="C28" s="173"/>
      <c r="D28" s="174"/>
      <c r="E28" s="173"/>
      <c r="F28" s="174"/>
      <c r="G28" s="173"/>
      <c r="H28" s="175"/>
      <c r="I28" s="175">
        <v>31000</v>
      </c>
      <c r="J28" s="176" t="s">
        <v>687</v>
      </c>
      <c r="K28" s="547"/>
    </row>
    <row r="29" spans="1:11" ht="15.75" thickBot="1">
      <c r="A29" s="187" t="s">
        <v>404</v>
      </c>
      <c r="B29" s="180"/>
      <c r="C29" s="179"/>
      <c r="D29" s="180"/>
      <c r="E29" s="179"/>
      <c r="F29" s="180"/>
      <c r="G29" s="179"/>
      <c r="H29" s="181" t="s">
        <v>483</v>
      </c>
      <c r="I29" s="181">
        <v>5000</v>
      </c>
      <c r="J29" s="188" t="s">
        <v>561</v>
      </c>
      <c r="K29" s="328">
        <f>I29+F29+D29+B29</f>
        <v>5000</v>
      </c>
    </row>
    <row r="30" spans="1:11" hidden="1">
      <c r="A30" s="186" t="s">
        <v>343</v>
      </c>
      <c r="B30" s="551" t="s">
        <v>766</v>
      </c>
      <c r="C30" s="551"/>
      <c r="D30" s="551"/>
      <c r="E30" s="551"/>
      <c r="F30" s="551"/>
      <c r="G30" s="551"/>
      <c r="H30" s="551"/>
      <c r="I30" s="551"/>
      <c r="J30" s="551"/>
      <c r="K30" s="330"/>
    </row>
    <row r="31" spans="1:11" ht="15.75" thickBot="1">
      <c r="A31" s="187" t="s">
        <v>405</v>
      </c>
      <c r="B31" s="180"/>
      <c r="C31" s="179"/>
      <c r="D31" s="180"/>
      <c r="E31" s="179"/>
      <c r="F31" s="180"/>
      <c r="G31" s="179"/>
      <c r="H31" s="181" t="s">
        <v>483</v>
      </c>
      <c r="I31" s="181">
        <v>340862</v>
      </c>
      <c r="J31" s="188" t="s">
        <v>726</v>
      </c>
      <c r="K31" s="328">
        <f>I31+F31+D31+B31</f>
        <v>340862</v>
      </c>
    </row>
    <row r="32" spans="1:11">
      <c r="A32" s="544" t="s">
        <v>344</v>
      </c>
      <c r="B32" s="168"/>
      <c r="C32" s="169"/>
      <c r="D32" s="168"/>
      <c r="E32" s="169"/>
      <c r="F32" s="168"/>
      <c r="G32" s="169"/>
      <c r="H32" s="170" t="s">
        <v>483</v>
      </c>
      <c r="I32" s="170">
        <v>516.46</v>
      </c>
      <c r="J32" s="171" t="s">
        <v>562</v>
      </c>
      <c r="K32" s="542">
        <f>I32+F32+D32+B32+SUM(I33:I50)</f>
        <v>85516.46</v>
      </c>
    </row>
    <row r="33" spans="1:11">
      <c r="A33" s="545"/>
      <c r="B33" s="76"/>
      <c r="C33" s="130"/>
      <c r="D33" s="76"/>
      <c r="E33" s="130"/>
      <c r="F33" s="76"/>
      <c r="G33" s="130"/>
      <c r="H33" s="132"/>
      <c r="I33" s="132">
        <v>5000</v>
      </c>
      <c r="J33" s="163" t="s">
        <v>563</v>
      </c>
      <c r="K33" s="543"/>
    </row>
    <row r="34" spans="1:11">
      <c r="A34" s="545"/>
      <c r="B34" s="76"/>
      <c r="C34" s="130"/>
      <c r="D34" s="76"/>
      <c r="E34" s="130"/>
      <c r="F34" s="76"/>
      <c r="G34" s="130"/>
      <c r="H34" s="132"/>
      <c r="I34" s="132">
        <v>3000</v>
      </c>
      <c r="J34" s="163" t="s">
        <v>564</v>
      </c>
      <c r="K34" s="543"/>
    </row>
    <row r="35" spans="1:11">
      <c r="A35" s="545"/>
      <c r="B35" s="76"/>
      <c r="C35" s="130"/>
      <c r="D35" s="76"/>
      <c r="E35" s="130"/>
      <c r="F35" s="76"/>
      <c r="G35" s="130"/>
      <c r="H35" s="132"/>
      <c r="I35" s="132">
        <v>2500</v>
      </c>
      <c r="J35" s="163" t="s">
        <v>565</v>
      </c>
      <c r="K35" s="543"/>
    </row>
    <row r="36" spans="1:11">
      <c r="A36" s="545"/>
      <c r="B36" s="76"/>
      <c r="C36" s="130"/>
      <c r="D36" s="76"/>
      <c r="E36" s="130"/>
      <c r="F36" s="76"/>
      <c r="G36" s="130"/>
      <c r="H36" s="132"/>
      <c r="I36" s="132">
        <v>10000</v>
      </c>
      <c r="J36" s="163" t="s">
        <v>566</v>
      </c>
      <c r="K36" s="543"/>
    </row>
    <row r="37" spans="1:11">
      <c r="A37" s="545"/>
      <c r="B37" s="76"/>
      <c r="C37" s="130"/>
      <c r="D37" s="76"/>
      <c r="E37" s="130"/>
      <c r="F37" s="76"/>
      <c r="G37" s="130"/>
      <c r="H37" s="132"/>
      <c r="I37" s="132">
        <v>5000</v>
      </c>
      <c r="J37" s="163" t="s">
        <v>567</v>
      </c>
      <c r="K37" s="543"/>
    </row>
    <row r="38" spans="1:11">
      <c r="A38" s="545"/>
      <c r="B38" s="76"/>
      <c r="C38" s="130"/>
      <c r="D38" s="76"/>
      <c r="E38" s="130"/>
      <c r="F38" s="76"/>
      <c r="G38" s="130"/>
      <c r="H38" s="132"/>
      <c r="I38" s="132">
        <v>5000</v>
      </c>
      <c r="J38" s="163" t="s">
        <v>568</v>
      </c>
      <c r="K38" s="543"/>
    </row>
    <row r="39" spans="1:11">
      <c r="A39" s="545"/>
      <c r="B39" s="76"/>
      <c r="C39" s="130"/>
      <c r="D39" s="76"/>
      <c r="E39" s="130"/>
      <c r="F39" s="76"/>
      <c r="G39" s="130"/>
      <c r="H39" s="132"/>
      <c r="I39" s="132">
        <v>6000</v>
      </c>
      <c r="J39" s="163" t="s">
        <v>569</v>
      </c>
      <c r="K39" s="543"/>
    </row>
    <row r="40" spans="1:11">
      <c r="A40" s="545"/>
      <c r="B40" s="76"/>
      <c r="C40" s="130"/>
      <c r="D40" s="76"/>
      <c r="E40" s="130"/>
      <c r="F40" s="76"/>
      <c r="G40" s="130"/>
      <c r="H40" s="132"/>
      <c r="I40" s="132">
        <v>2000</v>
      </c>
      <c r="J40" s="163" t="s">
        <v>570</v>
      </c>
      <c r="K40" s="543"/>
    </row>
    <row r="41" spans="1:11">
      <c r="A41" s="545"/>
      <c r="B41" s="76"/>
      <c r="C41" s="130"/>
      <c r="D41" s="76"/>
      <c r="E41" s="130"/>
      <c r="F41" s="76"/>
      <c r="G41" s="130"/>
      <c r="H41" s="132"/>
      <c r="I41" s="132">
        <v>6000</v>
      </c>
      <c r="J41" s="163" t="s">
        <v>571</v>
      </c>
      <c r="K41" s="543"/>
    </row>
    <row r="42" spans="1:11">
      <c r="A42" s="545"/>
      <c r="B42" s="76"/>
      <c r="C42" s="130"/>
      <c r="D42" s="76"/>
      <c r="E42" s="130"/>
      <c r="F42" s="76"/>
      <c r="G42" s="130"/>
      <c r="H42" s="132"/>
      <c r="I42" s="132">
        <v>2000</v>
      </c>
      <c r="J42" s="163" t="s">
        <v>571</v>
      </c>
      <c r="K42" s="543"/>
    </row>
    <row r="43" spans="1:11">
      <c r="A43" s="545"/>
      <c r="B43" s="76"/>
      <c r="C43" s="130"/>
      <c r="D43" s="76"/>
      <c r="E43" s="130"/>
      <c r="F43" s="76"/>
      <c r="G43" s="130"/>
      <c r="H43" s="132"/>
      <c r="I43" s="132">
        <v>5000</v>
      </c>
      <c r="J43" s="163" t="s">
        <v>572</v>
      </c>
      <c r="K43" s="543"/>
    </row>
    <row r="44" spans="1:11">
      <c r="A44" s="545"/>
      <c r="B44" s="76"/>
      <c r="C44" s="130"/>
      <c r="D44" s="76"/>
      <c r="E44" s="130"/>
      <c r="F44" s="76"/>
      <c r="G44" s="130"/>
      <c r="H44" s="132"/>
      <c r="I44" s="132">
        <v>5000</v>
      </c>
      <c r="J44" s="163" t="s">
        <v>573</v>
      </c>
      <c r="K44" s="543"/>
    </row>
    <row r="45" spans="1:11">
      <c r="A45" s="545"/>
      <c r="B45" s="76"/>
      <c r="C45" s="130"/>
      <c r="D45" s="76"/>
      <c r="E45" s="130"/>
      <c r="F45" s="76"/>
      <c r="G45" s="130"/>
      <c r="H45" s="132"/>
      <c r="I45" s="132">
        <v>5000</v>
      </c>
      <c r="J45" s="163" t="s">
        <v>574</v>
      </c>
      <c r="K45" s="543"/>
    </row>
    <row r="46" spans="1:11">
      <c r="A46" s="545"/>
      <c r="B46" s="76"/>
      <c r="C46" s="130"/>
      <c r="D46" s="76"/>
      <c r="E46" s="130"/>
      <c r="F46" s="76"/>
      <c r="G46" s="130"/>
      <c r="H46" s="132"/>
      <c r="I46" s="132">
        <v>5000</v>
      </c>
      <c r="J46" s="163" t="s">
        <v>575</v>
      </c>
      <c r="K46" s="543"/>
    </row>
    <row r="47" spans="1:11">
      <c r="A47" s="545"/>
      <c r="B47" s="76"/>
      <c r="C47" s="130"/>
      <c r="D47" s="76"/>
      <c r="E47" s="130"/>
      <c r="F47" s="76"/>
      <c r="G47" s="130"/>
      <c r="H47" s="132"/>
      <c r="I47" s="132">
        <v>5000</v>
      </c>
      <c r="J47" s="163" t="s">
        <v>576</v>
      </c>
      <c r="K47" s="543"/>
    </row>
    <row r="48" spans="1:11">
      <c r="A48" s="545"/>
      <c r="B48" s="76"/>
      <c r="C48" s="130"/>
      <c r="D48" s="76"/>
      <c r="E48" s="130"/>
      <c r="F48" s="76"/>
      <c r="G48" s="130"/>
      <c r="H48" s="132"/>
      <c r="I48" s="132">
        <v>2500</v>
      </c>
      <c r="J48" s="163" t="s">
        <v>577</v>
      </c>
      <c r="K48" s="543"/>
    </row>
    <row r="49" spans="1:11">
      <c r="A49" s="545"/>
      <c r="B49" s="76"/>
      <c r="C49" s="130"/>
      <c r="D49" s="76"/>
      <c r="E49" s="130"/>
      <c r="F49" s="76"/>
      <c r="G49" s="130"/>
      <c r="H49" s="132"/>
      <c r="I49" s="132">
        <v>5000</v>
      </c>
      <c r="J49" s="163" t="s">
        <v>578</v>
      </c>
      <c r="K49" s="543"/>
    </row>
    <row r="50" spans="1:11" ht="15.75" thickBot="1">
      <c r="A50" s="546"/>
      <c r="B50" s="174"/>
      <c r="C50" s="173"/>
      <c r="D50" s="174"/>
      <c r="E50" s="173"/>
      <c r="F50" s="174"/>
      <c r="G50" s="173"/>
      <c r="H50" s="175"/>
      <c r="I50" s="175">
        <v>6000</v>
      </c>
      <c r="J50" s="176" t="s">
        <v>579</v>
      </c>
      <c r="K50" s="547"/>
    </row>
    <row r="51" spans="1:11">
      <c r="A51" s="544" t="s">
        <v>345</v>
      </c>
      <c r="B51" s="168"/>
      <c r="C51" s="169"/>
      <c r="D51" s="168"/>
      <c r="E51" s="169"/>
      <c r="F51" s="168"/>
      <c r="G51" s="169"/>
      <c r="H51" s="170" t="s">
        <v>483</v>
      </c>
      <c r="I51" s="170">
        <v>5000</v>
      </c>
      <c r="J51" s="171" t="s">
        <v>688</v>
      </c>
      <c r="K51" s="542">
        <f>I51+F51+D51+B51+SUM(I52:I60)</f>
        <v>51500</v>
      </c>
    </row>
    <row r="52" spans="1:11">
      <c r="A52" s="545"/>
      <c r="B52" s="76"/>
      <c r="C52" s="130"/>
      <c r="D52" s="76"/>
      <c r="E52" s="130"/>
      <c r="F52" s="76"/>
      <c r="G52" s="130"/>
      <c r="H52" s="132"/>
      <c r="I52" s="132">
        <v>5000</v>
      </c>
      <c r="J52" s="163" t="s">
        <v>689</v>
      </c>
      <c r="K52" s="543"/>
    </row>
    <row r="53" spans="1:11">
      <c r="A53" s="545"/>
      <c r="B53" s="76"/>
      <c r="C53" s="130"/>
      <c r="D53" s="76"/>
      <c r="E53" s="130"/>
      <c r="F53" s="76"/>
      <c r="G53" s="130"/>
      <c r="H53" s="132"/>
      <c r="I53" s="132">
        <v>5000</v>
      </c>
      <c r="J53" s="163" t="s">
        <v>690</v>
      </c>
      <c r="K53" s="543"/>
    </row>
    <row r="54" spans="1:11">
      <c r="A54" s="545"/>
      <c r="B54" s="76"/>
      <c r="C54" s="130"/>
      <c r="D54" s="76"/>
      <c r="E54" s="130"/>
      <c r="F54" s="76"/>
      <c r="G54" s="130"/>
      <c r="H54" s="132"/>
      <c r="I54" s="132">
        <v>5000</v>
      </c>
      <c r="J54" s="163" t="s">
        <v>637</v>
      </c>
      <c r="K54" s="543"/>
    </row>
    <row r="55" spans="1:11">
      <c r="A55" s="545"/>
      <c r="B55" s="76"/>
      <c r="C55" s="130"/>
      <c r="D55" s="76"/>
      <c r="E55" s="130"/>
      <c r="F55" s="76"/>
      <c r="G55" s="130"/>
      <c r="H55" s="132"/>
      <c r="I55" s="132">
        <v>5000</v>
      </c>
      <c r="J55" s="163" t="s">
        <v>691</v>
      </c>
      <c r="K55" s="543"/>
    </row>
    <row r="56" spans="1:11">
      <c r="A56" s="545"/>
      <c r="B56" s="76"/>
      <c r="C56" s="130"/>
      <c r="D56" s="76"/>
      <c r="E56" s="130"/>
      <c r="F56" s="76"/>
      <c r="G56" s="130"/>
      <c r="H56" s="132"/>
      <c r="I56" s="132">
        <v>2500</v>
      </c>
      <c r="J56" s="163" t="s">
        <v>641</v>
      </c>
      <c r="K56" s="543"/>
    </row>
    <row r="57" spans="1:11">
      <c r="A57" s="545"/>
      <c r="B57" s="76"/>
      <c r="C57" s="130"/>
      <c r="D57" s="76"/>
      <c r="E57" s="130"/>
      <c r="F57" s="76"/>
      <c r="G57" s="130"/>
      <c r="H57" s="132"/>
      <c r="I57" s="132">
        <v>3000</v>
      </c>
      <c r="J57" s="163" t="s">
        <v>677</v>
      </c>
      <c r="K57" s="543"/>
    </row>
    <row r="58" spans="1:11">
      <c r="A58" s="545"/>
      <c r="B58" s="76"/>
      <c r="C58" s="130"/>
      <c r="D58" s="76"/>
      <c r="E58" s="130"/>
      <c r="F58" s="76"/>
      <c r="G58" s="130"/>
      <c r="H58" s="132"/>
      <c r="I58" s="132">
        <v>4000</v>
      </c>
      <c r="J58" s="163" t="s">
        <v>692</v>
      </c>
      <c r="K58" s="543"/>
    </row>
    <row r="59" spans="1:11">
      <c r="A59" s="545"/>
      <c r="B59" s="76"/>
      <c r="C59" s="130"/>
      <c r="D59" s="76"/>
      <c r="E59" s="130"/>
      <c r="F59" s="76"/>
      <c r="G59" s="130"/>
      <c r="H59" s="132"/>
      <c r="I59" s="132">
        <v>7000</v>
      </c>
      <c r="J59" s="163" t="s">
        <v>586</v>
      </c>
      <c r="K59" s="543"/>
    </row>
    <row r="60" spans="1:11" ht="15.75" thickBot="1">
      <c r="A60" s="546"/>
      <c r="B60" s="174"/>
      <c r="C60" s="173"/>
      <c r="D60" s="174"/>
      <c r="E60" s="173"/>
      <c r="F60" s="174"/>
      <c r="G60" s="173"/>
      <c r="H60" s="175"/>
      <c r="I60" s="175">
        <v>10000</v>
      </c>
      <c r="J60" s="176" t="s">
        <v>693</v>
      </c>
      <c r="K60" s="547"/>
    </row>
    <row r="61" spans="1:11">
      <c r="A61" s="544" t="s">
        <v>346</v>
      </c>
      <c r="B61" s="168"/>
      <c r="C61" s="169"/>
      <c r="D61" s="168"/>
      <c r="E61" s="169"/>
      <c r="F61" s="168"/>
      <c r="G61" s="169"/>
      <c r="H61" s="170" t="s">
        <v>483</v>
      </c>
      <c r="I61" s="170">
        <v>25822.84</v>
      </c>
      <c r="J61" s="171" t="s">
        <v>583</v>
      </c>
      <c r="K61" s="542">
        <f>I61+F61+D61+B61+I62+I63</f>
        <v>67974.820000000007</v>
      </c>
    </row>
    <row r="62" spans="1:11">
      <c r="A62" s="545"/>
      <c r="B62" s="76"/>
      <c r="C62" s="130"/>
      <c r="D62" s="76"/>
      <c r="E62" s="130"/>
      <c r="F62" s="76"/>
      <c r="G62" s="130"/>
      <c r="H62" s="132"/>
      <c r="I62" s="132">
        <v>36151.980000000003</v>
      </c>
      <c r="J62" s="163" t="s">
        <v>694</v>
      </c>
      <c r="K62" s="543"/>
    </row>
    <row r="63" spans="1:11" ht="15.75" thickBot="1">
      <c r="A63" s="546"/>
      <c r="B63" s="174"/>
      <c r="C63" s="173"/>
      <c r="D63" s="174"/>
      <c r="E63" s="173"/>
      <c r="F63" s="174"/>
      <c r="G63" s="173"/>
      <c r="H63" s="175"/>
      <c r="I63" s="175">
        <v>6000</v>
      </c>
      <c r="J63" s="176" t="s">
        <v>695</v>
      </c>
      <c r="K63" s="547"/>
    </row>
    <row r="64" spans="1:11" ht="15.75" thickBot="1">
      <c r="A64" s="187" t="s">
        <v>406</v>
      </c>
      <c r="B64" s="180"/>
      <c r="C64" s="179"/>
      <c r="D64" s="180"/>
      <c r="E64" s="179"/>
      <c r="F64" s="180">
        <v>2119.5</v>
      </c>
      <c r="G64" s="179" t="s">
        <v>331</v>
      </c>
      <c r="H64" s="181"/>
      <c r="I64" s="181"/>
      <c r="J64" s="188"/>
      <c r="K64" s="328">
        <f>I64+F64+D64+B64</f>
        <v>2119.5</v>
      </c>
    </row>
    <row r="65" spans="1:11">
      <c r="A65" s="544" t="s">
        <v>407</v>
      </c>
      <c r="B65" s="168"/>
      <c r="C65" s="169"/>
      <c r="D65" s="168"/>
      <c r="E65" s="169"/>
      <c r="F65" s="168">
        <v>1972.5</v>
      </c>
      <c r="G65" s="169" t="s">
        <v>331</v>
      </c>
      <c r="H65" s="170" t="s">
        <v>483</v>
      </c>
      <c r="I65" s="170">
        <v>46631.97</v>
      </c>
      <c r="J65" s="171" t="s">
        <v>727</v>
      </c>
      <c r="K65" s="542">
        <f>I65+F65+D65+B65+I66+I67+I68</f>
        <v>143874.58000000002</v>
      </c>
    </row>
    <row r="66" spans="1:11">
      <c r="A66" s="545"/>
      <c r="B66" s="76"/>
      <c r="C66" s="130"/>
      <c r="D66" s="76"/>
      <c r="E66" s="130"/>
      <c r="F66" s="76"/>
      <c r="G66" s="130"/>
      <c r="H66" s="132"/>
      <c r="I66" s="132">
        <v>20000</v>
      </c>
      <c r="J66" s="163" t="s">
        <v>728</v>
      </c>
      <c r="K66" s="543"/>
    </row>
    <row r="67" spans="1:11">
      <c r="A67" s="545"/>
      <c r="B67" s="76"/>
      <c r="C67" s="130"/>
      <c r="D67" s="76"/>
      <c r="E67" s="130"/>
      <c r="F67" s="76"/>
      <c r="G67" s="130"/>
      <c r="H67" s="132"/>
      <c r="I67" s="132">
        <v>270.11</v>
      </c>
      <c r="J67" s="163" t="s">
        <v>729</v>
      </c>
      <c r="K67" s="543"/>
    </row>
    <row r="68" spans="1:11" ht="15.75" thickBot="1">
      <c r="A68" s="546"/>
      <c r="B68" s="174"/>
      <c r="C68" s="173"/>
      <c r="D68" s="174"/>
      <c r="E68" s="173"/>
      <c r="F68" s="174"/>
      <c r="G68" s="173"/>
      <c r="H68" s="175"/>
      <c r="I68" s="175">
        <v>75000</v>
      </c>
      <c r="J68" s="176" t="s">
        <v>730</v>
      </c>
      <c r="K68" s="547"/>
    </row>
    <row r="69" spans="1:11">
      <c r="A69" s="544" t="s">
        <v>347</v>
      </c>
      <c r="B69" s="168"/>
      <c r="C69" s="169"/>
      <c r="D69" s="168"/>
      <c r="E69" s="169"/>
      <c r="F69" s="168"/>
      <c r="G69" s="169"/>
      <c r="H69" s="170" t="s">
        <v>483</v>
      </c>
      <c r="I69" s="170">
        <v>774.69</v>
      </c>
      <c r="J69" s="171" t="s">
        <v>696</v>
      </c>
      <c r="K69" s="542">
        <f>I69+F69+D69+B69+I70+I71+I72+I73+I74</f>
        <v>15874.69</v>
      </c>
    </row>
    <row r="70" spans="1:11">
      <c r="A70" s="545"/>
      <c r="B70" s="76"/>
      <c r="C70" s="130"/>
      <c r="D70" s="76"/>
      <c r="E70" s="130"/>
      <c r="F70" s="76"/>
      <c r="G70" s="130"/>
      <c r="H70" s="132"/>
      <c r="I70" s="132">
        <v>1050</v>
      </c>
      <c r="J70" s="163" t="s">
        <v>697</v>
      </c>
      <c r="K70" s="543"/>
    </row>
    <row r="71" spans="1:11">
      <c r="A71" s="545"/>
      <c r="B71" s="76"/>
      <c r="C71" s="130"/>
      <c r="D71" s="76"/>
      <c r="E71" s="130"/>
      <c r="F71" s="76"/>
      <c r="G71" s="130"/>
      <c r="H71" s="132"/>
      <c r="I71" s="132">
        <v>1050</v>
      </c>
      <c r="J71" s="163" t="s">
        <v>628</v>
      </c>
      <c r="K71" s="543"/>
    </row>
    <row r="72" spans="1:11">
      <c r="A72" s="545"/>
      <c r="B72" s="76"/>
      <c r="C72" s="130"/>
      <c r="D72" s="76"/>
      <c r="E72" s="130"/>
      <c r="F72" s="76"/>
      <c r="G72" s="130"/>
      <c r="H72" s="132"/>
      <c r="I72" s="132">
        <v>5000</v>
      </c>
      <c r="J72" s="163" t="s">
        <v>698</v>
      </c>
      <c r="K72" s="543"/>
    </row>
    <row r="73" spans="1:11">
      <c r="A73" s="545"/>
      <c r="B73" s="76"/>
      <c r="C73" s="130"/>
      <c r="D73" s="76"/>
      <c r="E73" s="130"/>
      <c r="F73" s="76"/>
      <c r="G73" s="130"/>
      <c r="H73" s="132"/>
      <c r="I73" s="132">
        <v>2000</v>
      </c>
      <c r="J73" s="163" t="s">
        <v>699</v>
      </c>
      <c r="K73" s="543"/>
    </row>
    <row r="74" spans="1:11" ht="15.75" thickBot="1">
      <c r="A74" s="546"/>
      <c r="B74" s="174"/>
      <c r="C74" s="173"/>
      <c r="D74" s="174"/>
      <c r="E74" s="173"/>
      <c r="F74" s="174"/>
      <c r="G74" s="173"/>
      <c r="H74" s="175"/>
      <c r="I74" s="175">
        <v>6000</v>
      </c>
      <c r="J74" s="176" t="s">
        <v>594</v>
      </c>
      <c r="K74" s="547"/>
    </row>
    <row r="75" spans="1:11">
      <c r="A75" s="544" t="s">
        <v>502</v>
      </c>
      <c r="B75" s="168"/>
      <c r="C75" s="169"/>
      <c r="D75" s="168">
        <v>413.34</v>
      </c>
      <c r="E75" s="169" t="s">
        <v>331</v>
      </c>
      <c r="F75" s="168"/>
      <c r="G75" s="169"/>
      <c r="H75" s="170" t="s">
        <v>483</v>
      </c>
      <c r="I75" s="170">
        <v>5000</v>
      </c>
      <c r="J75" s="171" t="s">
        <v>731</v>
      </c>
      <c r="K75" s="542">
        <f>I75+I76+I77+F75+D75+B75</f>
        <v>125413.34</v>
      </c>
    </row>
    <row r="76" spans="1:11">
      <c r="A76" s="545"/>
      <c r="B76" s="76"/>
      <c r="C76" s="130"/>
      <c r="D76" s="76"/>
      <c r="E76" s="130"/>
      <c r="F76" s="76"/>
      <c r="G76" s="130"/>
      <c r="H76" s="132"/>
      <c r="I76" s="132">
        <v>100000</v>
      </c>
      <c r="J76" s="163" t="s">
        <v>732</v>
      </c>
      <c r="K76" s="543"/>
    </row>
    <row r="77" spans="1:11" ht="15.75" thickBot="1">
      <c r="A77" s="546"/>
      <c r="B77" s="174"/>
      <c r="C77" s="173"/>
      <c r="D77" s="174"/>
      <c r="E77" s="173"/>
      <c r="F77" s="174"/>
      <c r="G77" s="173"/>
      <c r="H77" s="175"/>
      <c r="I77" s="175">
        <v>20000</v>
      </c>
      <c r="J77" s="176" t="s">
        <v>733</v>
      </c>
      <c r="K77" s="547"/>
    </row>
    <row r="78" spans="1:11" ht="15.75" thickBot="1">
      <c r="A78" s="187" t="s">
        <v>475</v>
      </c>
      <c r="B78" s="180"/>
      <c r="C78" s="179"/>
      <c r="D78" s="180">
        <v>454.5</v>
      </c>
      <c r="E78" s="179" t="s">
        <v>331</v>
      </c>
      <c r="F78" s="180"/>
      <c r="G78" s="179"/>
      <c r="H78" s="181"/>
      <c r="I78" s="181"/>
      <c r="J78" s="188"/>
      <c r="K78" s="328">
        <f>I78+F78+D78+B78</f>
        <v>454.5</v>
      </c>
    </row>
    <row r="79" spans="1:11" ht="15.75" hidden="1" thickBot="1">
      <c r="A79" s="186" t="s">
        <v>348</v>
      </c>
      <c r="B79" s="551" t="s">
        <v>766</v>
      </c>
      <c r="C79" s="551"/>
      <c r="D79" s="551"/>
      <c r="E79" s="551"/>
      <c r="F79" s="551"/>
      <c r="G79" s="551"/>
      <c r="H79" s="551"/>
      <c r="I79" s="551"/>
      <c r="J79" s="551"/>
      <c r="K79" s="330"/>
    </row>
    <row r="80" spans="1:11">
      <c r="A80" s="544" t="s">
        <v>409</v>
      </c>
      <c r="B80" s="168"/>
      <c r="C80" s="169"/>
      <c r="D80" s="168"/>
      <c r="E80" s="169"/>
      <c r="F80" s="168">
        <v>710.1</v>
      </c>
      <c r="G80" s="169" t="s">
        <v>331</v>
      </c>
      <c r="H80" s="170" t="s">
        <v>483</v>
      </c>
      <c r="I80" s="170">
        <v>13300</v>
      </c>
      <c r="J80" s="171" t="s">
        <v>762</v>
      </c>
      <c r="K80" s="542">
        <f>I80+F80+D80+B80+I81</f>
        <v>29503.809999999998</v>
      </c>
    </row>
    <row r="81" spans="1:11" ht="15.75" thickBot="1">
      <c r="A81" s="546"/>
      <c r="B81" s="174"/>
      <c r="C81" s="173"/>
      <c r="D81" s="174"/>
      <c r="E81" s="173"/>
      <c r="F81" s="174"/>
      <c r="G81" s="173"/>
      <c r="H81" s="175"/>
      <c r="I81" s="175">
        <v>15493.71</v>
      </c>
      <c r="J81" s="176" t="s">
        <v>763</v>
      </c>
      <c r="K81" s="547"/>
    </row>
    <row r="82" spans="1:11">
      <c r="A82" s="544" t="s">
        <v>349</v>
      </c>
      <c r="B82" s="168"/>
      <c r="C82" s="169"/>
      <c r="D82" s="168"/>
      <c r="E82" s="169"/>
      <c r="F82" s="168"/>
      <c r="G82" s="169"/>
      <c r="H82" s="170" t="s">
        <v>483</v>
      </c>
      <c r="I82" s="170">
        <v>2500</v>
      </c>
      <c r="J82" s="171" t="s">
        <v>580</v>
      </c>
      <c r="K82" s="542">
        <f>I82+F82+D82+B82+SUM(I83:I86)</f>
        <v>42322</v>
      </c>
    </row>
    <row r="83" spans="1:11">
      <c r="A83" s="545"/>
      <c r="B83" s="76"/>
      <c r="C83" s="130"/>
      <c r="D83" s="76"/>
      <c r="E83" s="130"/>
      <c r="F83" s="76"/>
      <c r="G83" s="130"/>
      <c r="H83" s="132"/>
      <c r="I83" s="132">
        <v>2000</v>
      </c>
      <c r="J83" s="163" t="s">
        <v>581</v>
      </c>
      <c r="K83" s="543"/>
    </row>
    <row r="84" spans="1:11">
      <c r="A84" s="545"/>
      <c r="B84" s="76"/>
      <c r="C84" s="130"/>
      <c r="D84" s="76"/>
      <c r="E84" s="130"/>
      <c r="F84" s="76"/>
      <c r="G84" s="130"/>
      <c r="H84" s="132"/>
      <c r="I84" s="132">
        <v>9000</v>
      </c>
      <c r="J84" s="163" t="s">
        <v>582</v>
      </c>
      <c r="K84" s="543"/>
    </row>
    <row r="85" spans="1:11">
      <c r="A85" s="545"/>
      <c r="B85" s="76"/>
      <c r="C85" s="130"/>
      <c r="D85" s="76"/>
      <c r="E85" s="130"/>
      <c r="F85" s="76"/>
      <c r="G85" s="130"/>
      <c r="H85" s="132"/>
      <c r="I85" s="132">
        <v>25822</v>
      </c>
      <c r="J85" s="163" t="s">
        <v>583</v>
      </c>
      <c r="K85" s="543"/>
    </row>
    <row r="86" spans="1:11" ht="15.75" thickBot="1">
      <c r="A86" s="546"/>
      <c r="B86" s="174"/>
      <c r="C86" s="173"/>
      <c r="D86" s="174"/>
      <c r="E86" s="173"/>
      <c r="F86" s="174"/>
      <c r="G86" s="173"/>
      <c r="H86" s="175"/>
      <c r="I86" s="175">
        <v>3000</v>
      </c>
      <c r="J86" s="176" t="s">
        <v>584</v>
      </c>
      <c r="K86" s="547"/>
    </row>
    <row r="87" spans="1:11" ht="15.75" thickBot="1">
      <c r="A87" s="187" t="s">
        <v>410</v>
      </c>
      <c r="B87" s="180"/>
      <c r="C87" s="179"/>
      <c r="D87" s="180"/>
      <c r="E87" s="179"/>
      <c r="F87" s="180"/>
      <c r="G87" s="179"/>
      <c r="H87" s="181" t="s">
        <v>483</v>
      </c>
      <c r="I87" s="181">
        <v>30000</v>
      </c>
      <c r="J87" s="188" t="s">
        <v>702</v>
      </c>
      <c r="K87" s="328">
        <f>I87+F87+D87+B87</f>
        <v>30000</v>
      </c>
    </row>
    <row r="88" spans="1:11">
      <c r="A88" s="544" t="s">
        <v>350</v>
      </c>
      <c r="B88" s="168"/>
      <c r="C88" s="169"/>
      <c r="D88" s="168"/>
      <c r="E88" s="169"/>
      <c r="F88" s="168"/>
      <c r="G88" s="169"/>
      <c r="H88" s="168" t="s">
        <v>483</v>
      </c>
      <c r="I88" s="168">
        <f>5164.57</f>
        <v>5164.57</v>
      </c>
      <c r="J88" s="171" t="s">
        <v>585</v>
      </c>
      <c r="K88" s="542">
        <f>I88+F88+D88+B88</f>
        <v>5164.57</v>
      </c>
    </row>
    <row r="89" spans="1:11" ht="15.75" thickBot="1">
      <c r="A89" s="546"/>
      <c r="B89" s="174"/>
      <c r="C89" s="173"/>
      <c r="D89" s="174"/>
      <c r="E89" s="173"/>
      <c r="F89" s="174"/>
      <c r="G89" s="173"/>
      <c r="H89" s="174"/>
      <c r="I89" s="174">
        <v>6000</v>
      </c>
      <c r="J89" s="176" t="s">
        <v>586</v>
      </c>
      <c r="K89" s="547"/>
    </row>
    <row r="90" spans="1:11">
      <c r="A90" s="544" t="s">
        <v>411</v>
      </c>
      <c r="B90" s="168">
        <f>3948.57+1279.11+3348.14</f>
        <v>8575.82</v>
      </c>
      <c r="C90" s="169" t="s">
        <v>331</v>
      </c>
      <c r="D90" s="168"/>
      <c r="E90" s="169"/>
      <c r="F90" s="168"/>
      <c r="G90" s="169"/>
      <c r="H90" s="168" t="s">
        <v>483</v>
      </c>
      <c r="I90" s="168">
        <v>5164.57</v>
      </c>
      <c r="J90" s="171" t="s">
        <v>587</v>
      </c>
      <c r="K90" s="542">
        <f>I90+F90+D90+B90+I91+I92</f>
        <v>94740.39</v>
      </c>
    </row>
    <row r="91" spans="1:11">
      <c r="A91" s="545"/>
      <c r="B91" s="76"/>
      <c r="C91" s="130"/>
      <c r="D91" s="76"/>
      <c r="E91" s="130"/>
      <c r="F91" s="76"/>
      <c r="G91" s="130"/>
      <c r="H91" s="76"/>
      <c r="I91" s="76">
        <v>1000</v>
      </c>
      <c r="J91" s="163" t="s">
        <v>703</v>
      </c>
      <c r="K91" s="543"/>
    </row>
    <row r="92" spans="1:11" ht="15.75" thickBot="1">
      <c r="A92" s="546"/>
      <c r="B92" s="174"/>
      <c r="C92" s="173"/>
      <c r="D92" s="174"/>
      <c r="E92" s="173"/>
      <c r="F92" s="174"/>
      <c r="G92" s="173"/>
      <c r="H92" s="174"/>
      <c r="I92" s="174">
        <v>80000</v>
      </c>
      <c r="J92" s="176" t="s">
        <v>704</v>
      </c>
      <c r="K92" s="547"/>
    </row>
    <row r="93" spans="1:11">
      <c r="A93" s="544" t="s">
        <v>412</v>
      </c>
      <c r="B93" s="168"/>
      <c r="C93" s="169"/>
      <c r="D93" s="168"/>
      <c r="E93" s="169"/>
      <c r="F93" s="168">
        <v>1413</v>
      </c>
      <c r="G93" s="169" t="s">
        <v>331</v>
      </c>
      <c r="H93" s="168" t="s">
        <v>483</v>
      </c>
      <c r="I93" s="168">
        <v>133098.38</v>
      </c>
      <c r="J93" s="171" t="s">
        <v>734</v>
      </c>
      <c r="K93" s="542">
        <f>I93+F93+D93+B93+I94</f>
        <v>135612.28</v>
      </c>
    </row>
    <row r="94" spans="1:11" ht="15.75" thickBot="1">
      <c r="A94" s="546"/>
      <c r="B94" s="174"/>
      <c r="C94" s="173"/>
      <c r="D94" s="174"/>
      <c r="E94" s="173"/>
      <c r="F94" s="174"/>
      <c r="G94" s="173"/>
      <c r="H94" s="174"/>
      <c r="I94" s="174">
        <v>1100.9000000000001</v>
      </c>
      <c r="J94" s="176" t="s">
        <v>735</v>
      </c>
      <c r="K94" s="547"/>
    </row>
    <row r="95" spans="1:11">
      <c r="A95" s="544" t="s">
        <v>413</v>
      </c>
      <c r="B95" s="168"/>
      <c r="C95" s="169"/>
      <c r="D95" s="168"/>
      <c r="E95" s="169"/>
      <c r="F95" s="168">
        <v>1798.37</v>
      </c>
      <c r="G95" s="169" t="s">
        <v>331</v>
      </c>
      <c r="H95" s="168" t="s">
        <v>483</v>
      </c>
      <c r="I95" s="168">
        <v>10000</v>
      </c>
      <c r="J95" s="171" t="s">
        <v>736</v>
      </c>
      <c r="K95" s="542">
        <f>I95+F95+D95+B95+I96+I97+I98</f>
        <v>237798.37</v>
      </c>
    </row>
    <row r="96" spans="1:11">
      <c r="A96" s="545"/>
      <c r="B96" s="76"/>
      <c r="C96" s="130"/>
      <c r="D96" s="76"/>
      <c r="E96" s="130"/>
      <c r="F96" s="76"/>
      <c r="G96" s="130"/>
      <c r="H96" s="76"/>
      <c r="I96" s="76">
        <v>200000</v>
      </c>
      <c r="J96" s="163" t="s">
        <v>737</v>
      </c>
      <c r="K96" s="543"/>
    </row>
    <row r="97" spans="1:11">
      <c r="A97" s="545"/>
      <c r="B97" s="76"/>
      <c r="C97" s="130"/>
      <c r="D97" s="76"/>
      <c r="E97" s="130"/>
      <c r="F97" s="76"/>
      <c r="G97" s="130"/>
      <c r="H97" s="76"/>
      <c r="I97" s="76">
        <v>15000</v>
      </c>
      <c r="J97" s="163" t="s">
        <v>738</v>
      </c>
      <c r="K97" s="543"/>
    </row>
    <row r="98" spans="1:11" ht="15.75" thickBot="1">
      <c r="A98" s="546"/>
      <c r="B98" s="174"/>
      <c r="C98" s="173"/>
      <c r="D98" s="174"/>
      <c r="E98" s="173"/>
      <c r="F98" s="174"/>
      <c r="G98" s="173"/>
      <c r="H98" s="174"/>
      <c r="I98" s="174">
        <v>11000</v>
      </c>
      <c r="J98" s="176" t="s">
        <v>738</v>
      </c>
      <c r="K98" s="547"/>
    </row>
    <row r="99" spans="1:11" ht="15.75" thickBot="1">
      <c r="A99" s="187" t="s">
        <v>414</v>
      </c>
      <c r="B99" s="180"/>
      <c r="C99" s="179"/>
      <c r="D99" s="180"/>
      <c r="E99" s="179"/>
      <c r="F99" s="180"/>
      <c r="G99" s="179"/>
      <c r="H99" s="180" t="s">
        <v>483</v>
      </c>
      <c r="I99" s="180">
        <v>3608.35</v>
      </c>
      <c r="J99" s="188" t="s">
        <v>484</v>
      </c>
      <c r="K99" s="328">
        <f>I99+F99+D99+B99</f>
        <v>3608.35</v>
      </c>
    </row>
    <row r="100" spans="1:11" ht="15.75" hidden="1" thickBot="1">
      <c r="A100" s="185" t="s">
        <v>415</v>
      </c>
      <c r="B100" s="548" t="s">
        <v>766</v>
      </c>
      <c r="C100" s="548"/>
      <c r="D100" s="548"/>
      <c r="E100" s="548"/>
      <c r="F100" s="548"/>
      <c r="G100" s="548"/>
      <c r="H100" s="548"/>
      <c r="I100" s="548"/>
      <c r="J100" s="548"/>
      <c r="K100" s="331"/>
    </row>
    <row r="101" spans="1:11" ht="15.75" hidden="1" thickBot="1">
      <c r="A101" s="189" t="s">
        <v>351</v>
      </c>
      <c r="B101" s="550" t="s">
        <v>766</v>
      </c>
      <c r="C101" s="550"/>
      <c r="D101" s="550"/>
      <c r="E101" s="550"/>
      <c r="F101" s="550"/>
      <c r="G101" s="550"/>
      <c r="H101" s="550"/>
      <c r="I101" s="550"/>
      <c r="J101" s="550"/>
      <c r="K101" s="332"/>
    </row>
    <row r="102" spans="1:11">
      <c r="A102" s="544" t="s">
        <v>472</v>
      </c>
      <c r="B102" s="168"/>
      <c r="C102" s="169"/>
      <c r="D102" s="168">
        <f>467.28+326.03+756.68+1008.05+471.92+504.03+504.27</f>
        <v>4038.2599999999998</v>
      </c>
      <c r="E102" s="169" t="s">
        <v>331</v>
      </c>
      <c r="F102" s="168">
        <f>172.2+120.26+120.26+118.46+118.46+118.46</f>
        <v>768.1</v>
      </c>
      <c r="G102" s="169" t="s">
        <v>331</v>
      </c>
      <c r="H102" s="168" t="s">
        <v>483</v>
      </c>
      <c r="I102" s="168">
        <v>20000</v>
      </c>
      <c r="J102" s="171" t="s">
        <v>587</v>
      </c>
      <c r="K102" s="542">
        <f>I102+F102+D102+B102+SUM(I103:I105)</f>
        <v>44806.36</v>
      </c>
    </row>
    <row r="103" spans="1:11">
      <c r="A103" s="545"/>
      <c r="B103" s="76"/>
      <c r="C103" s="130"/>
      <c r="D103" s="76"/>
      <c r="E103" s="130"/>
      <c r="F103" s="76"/>
      <c r="G103" s="130"/>
      <c r="H103" s="76"/>
      <c r="I103" s="76">
        <v>5000</v>
      </c>
      <c r="J103" s="163" t="s">
        <v>588</v>
      </c>
      <c r="K103" s="543"/>
    </row>
    <row r="104" spans="1:11">
      <c r="A104" s="545"/>
      <c r="B104" s="76"/>
      <c r="C104" s="130"/>
      <c r="D104" s="76"/>
      <c r="E104" s="130"/>
      <c r="F104" s="76"/>
      <c r="G104" s="130"/>
      <c r="H104" s="76"/>
      <c r="I104" s="76">
        <v>10000</v>
      </c>
      <c r="J104" s="163" t="s">
        <v>589</v>
      </c>
      <c r="K104" s="543"/>
    </row>
    <row r="105" spans="1:11" ht="15.75" thickBot="1">
      <c r="A105" s="546"/>
      <c r="B105" s="174"/>
      <c r="C105" s="173"/>
      <c r="D105" s="174"/>
      <c r="E105" s="173"/>
      <c r="F105" s="174"/>
      <c r="G105" s="173"/>
      <c r="H105" s="174"/>
      <c r="I105" s="174">
        <v>5000</v>
      </c>
      <c r="J105" s="176" t="s">
        <v>590</v>
      </c>
      <c r="K105" s="547"/>
    </row>
    <row r="106" spans="1:11" ht="15.75" thickBot="1">
      <c r="A106" s="190" t="s">
        <v>352</v>
      </c>
      <c r="B106" s="168">
        <v>125.9</v>
      </c>
      <c r="C106" s="169" t="s">
        <v>331</v>
      </c>
      <c r="D106" s="168"/>
      <c r="E106" s="169"/>
      <c r="F106" s="168"/>
      <c r="G106" s="169"/>
      <c r="H106" s="168"/>
      <c r="I106" s="168"/>
      <c r="J106" s="171"/>
      <c r="K106" s="327">
        <f>I106+F106+D106+B106</f>
        <v>125.9</v>
      </c>
    </row>
    <row r="107" spans="1:11" ht="15.75" thickBot="1">
      <c r="A107" s="191" t="s">
        <v>416</v>
      </c>
      <c r="B107" s="180"/>
      <c r="C107" s="179"/>
      <c r="D107" s="180"/>
      <c r="E107" s="179"/>
      <c r="F107" s="180">
        <v>1589.28</v>
      </c>
      <c r="G107" s="179" t="s">
        <v>331</v>
      </c>
      <c r="H107" s="180"/>
      <c r="I107" s="180"/>
      <c r="J107" s="188"/>
      <c r="K107" s="333">
        <f>I107+F107+D107+B107</f>
        <v>1589.28</v>
      </c>
    </row>
    <row r="108" spans="1:11">
      <c r="A108" s="544" t="s">
        <v>353</v>
      </c>
      <c r="B108" s="168"/>
      <c r="C108" s="169"/>
      <c r="D108" s="168"/>
      <c r="E108" s="169"/>
      <c r="F108" s="168"/>
      <c r="G108" s="169"/>
      <c r="H108" s="168" t="s">
        <v>483</v>
      </c>
      <c r="I108" s="168">
        <f>10329.14</f>
        <v>10329.14</v>
      </c>
      <c r="J108" s="171" t="s">
        <v>591</v>
      </c>
      <c r="K108" s="542">
        <f>I108+F108+D108+B108+12000</f>
        <v>22329.14</v>
      </c>
    </row>
    <row r="109" spans="1:11">
      <c r="A109" s="545"/>
      <c r="B109" s="76"/>
      <c r="C109" s="130"/>
      <c r="D109" s="76"/>
      <c r="E109" s="130"/>
      <c r="F109" s="76"/>
      <c r="G109" s="130"/>
      <c r="H109" s="76"/>
      <c r="I109" s="76">
        <v>2000</v>
      </c>
      <c r="J109" s="163" t="s">
        <v>592</v>
      </c>
      <c r="K109" s="543"/>
    </row>
    <row r="110" spans="1:11">
      <c r="A110" s="545"/>
      <c r="B110" s="76"/>
      <c r="C110" s="130"/>
      <c r="D110" s="76"/>
      <c r="E110" s="130"/>
      <c r="F110" s="76"/>
      <c r="G110" s="130"/>
      <c r="H110" s="76"/>
      <c r="I110" s="76">
        <v>4000</v>
      </c>
      <c r="J110" s="163" t="s">
        <v>593</v>
      </c>
      <c r="K110" s="543"/>
    </row>
    <row r="111" spans="1:11" ht="15.75" thickBot="1">
      <c r="A111" s="546"/>
      <c r="B111" s="174"/>
      <c r="C111" s="173"/>
      <c r="D111" s="174"/>
      <c r="E111" s="173"/>
      <c r="F111" s="174"/>
      <c r="G111" s="173"/>
      <c r="H111" s="174"/>
      <c r="I111" s="174">
        <v>6000</v>
      </c>
      <c r="J111" s="176" t="s">
        <v>594</v>
      </c>
      <c r="K111" s="547"/>
    </row>
    <row r="112" spans="1:11">
      <c r="A112" s="544" t="s">
        <v>417</v>
      </c>
      <c r="B112" s="168"/>
      <c r="C112" s="169"/>
      <c r="D112" s="168">
        <v>236.94</v>
      </c>
      <c r="E112" s="169" t="s">
        <v>331</v>
      </c>
      <c r="F112" s="168"/>
      <c r="G112" s="169"/>
      <c r="H112" s="168" t="s">
        <v>483</v>
      </c>
      <c r="I112" s="168">
        <v>10000</v>
      </c>
      <c r="J112" s="171" t="s">
        <v>693</v>
      </c>
      <c r="K112" s="542">
        <f>I112+F112+D112+B112+D113</f>
        <v>10586.94</v>
      </c>
    </row>
    <row r="113" spans="1:11" ht="15.75" thickBot="1">
      <c r="A113" s="545"/>
      <c r="B113" s="192"/>
      <c r="C113" s="193"/>
      <c r="D113" s="192">
        <v>350</v>
      </c>
      <c r="E113" s="193" t="s">
        <v>331</v>
      </c>
      <c r="F113" s="192"/>
      <c r="G113" s="193"/>
      <c r="H113" s="192"/>
      <c r="I113" s="192"/>
      <c r="J113" s="194"/>
      <c r="K113" s="543"/>
    </row>
    <row r="114" spans="1:11">
      <c r="A114" s="544" t="s">
        <v>354</v>
      </c>
      <c r="B114" s="168"/>
      <c r="C114" s="169"/>
      <c r="D114" s="168"/>
      <c r="E114" s="169"/>
      <c r="F114" s="168"/>
      <c r="G114" s="169"/>
      <c r="H114" s="168" t="s">
        <v>483</v>
      </c>
      <c r="I114" s="168">
        <v>5000</v>
      </c>
      <c r="J114" s="171" t="s">
        <v>595</v>
      </c>
      <c r="K114" s="542">
        <f>I114+F114+D114+B114+I115+I116+I117</f>
        <v>35000</v>
      </c>
    </row>
    <row r="115" spans="1:11">
      <c r="A115" s="545"/>
      <c r="B115" s="76"/>
      <c r="C115" s="130"/>
      <c r="D115" s="76"/>
      <c r="E115" s="130"/>
      <c r="F115" s="76"/>
      <c r="G115" s="130"/>
      <c r="H115" s="76"/>
      <c r="I115" s="76">
        <v>10000</v>
      </c>
      <c r="J115" s="163" t="s">
        <v>596</v>
      </c>
      <c r="K115" s="543"/>
    </row>
    <row r="116" spans="1:11">
      <c r="A116" s="545"/>
      <c r="B116" s="76"/>
      <c r="C116" s="130"/>
      <c r="D116" s="76"/>
      <c r="E116" s="130"/>
      <c r="F116" s="76"/>
      <c r="G116" s="130"/>
      <c r="H116" s="76"/>
      <c r="I116" s="76">
        <v>5000</v>
      </c>
      <c r="J116" s="163" t="s">
        <v>597</v>
      </c>
      <c r="K116" s="543"/>
    </row>
    <row r="117" spans="1:11" ht="15.75" thickBot="1">
      <c r="A117" s="546"/>
      <c r="B117" s="174"/>
      <c r="C117" s="173"/>
      <c r="D117" s="174"/>
      <c r="E117" s="173"/>
      <c r="F117" s="174"/>
      <c r="G117" s="173"/>
      <c r="H117" s="174"/>
      <c r="I117" s="174">
        <v>15000</v>
      </c>
      <c r="J117" s="176" t="s">
        <v>598</v>
      </c>
      <c r="K117" s="547"/>
    </row>
    <row r="118" spans="1:11" ht="15.75" hidden="1" thickBot="1">
      <c r="A118" s="185" t="s">
        <v>355</v>
      </c>
      <c r="B118" s="548" t="s">
        <v>766</v>
      </c>
      <c r="C118" s="548"/>
      <c r="D118" s="548"/>
      <c r="E118" s="548"/>
      <c r="F118" s="548"/>
      <c r="G118" s="548"/>
      <c r="H118" s="548"/>
      <c r="I118" s="548"/>
      <c r="J118" s="548"/>
      <c r="K118" s="331"/>
    </row>
    <row r="119" spans="1:11" ht="15.75" hidden="1" thickBot="1">
      <c r="A119" s="189" t="s">
        <v>418</v>
      </c>
      <c r="B119" s="550" t="s">
        <v>766</v>
      </c>
      <c r="C119" s="550"/>
      <c r="D119" s="550"/>
      <c r="E119" s="550"/>
      <c r="F119" s="550"/>
      <c r="G119" s="550"/>
      <c r="H119" s="550"/>
      <c r="I119" s="550"/>
      <c r="J119" s="550"/>
      <c r="K119" s="332"/>
    </row>
    <row r="120" spans="1:11">
      <c r="A120" s="544" t="s">
        <v>419</v>
      </c>
      <c r="B120" s="168"/>
      <c r="C120" s="169"/>
      <c r="D120" s="168"/>
      <c r="E120" s="169"/>
      <c r="F120" s="168"/>
      <c r="G120" s="169"/>
      <c r="H120" s="168" t="s">
        <v>483</v>
      </c>
      <c r="I120" s="168">
        <v>3608.35</v>
      </c>
      <c r="J120" s="171" t="s">
        <v>484</v>
      </c>
      <c r="K120" s="542">
        <f>I120+F120+D120+B120+18000</f>
        <v>21608.35</v>
      </c>
    </row>
    <row r="121" spans="1:11">
      <c r="A121" s="545"/>
      <c r="B121" s="76"/>
      <c r="C121" s="130"/>
      <c r="D121" s="76"/>
      <c r="E121" s="130"/>
      <c r="F121" s="76"/>
      <c r="G121" s="130"/>
      <c r="H121" s="76"/>
      <c r="I121" s="76">
        <v>5000</v>
      </c>
      <c r="J121" s="163" t="s">
        <v>599</v>
      </c>
      <c r="K121" s="543"/>
    </row>
    <row r="122" spans="1:11" ht="15.75" thickBot="1">
      <c r="A122" s="546"/>
      <c r="B122" s="174"/>
      <c r="C122" s="173"/>
      <c r="D122" s="174"/>
      <c r="E122" s="173"/>
      <c r="F122" s="174"/>
      <c r="G122" s="173"/>
      <c r="H122" s="174"/>
      <c r="I122" s="174">
        <v>13000</v>
      </c>
      <c r="J122" s="176" t="s">
        <v>600</v>
      </c>
      <c r="K122" s="547"/>
    </row>
    <row r="123" spans="1:11">
      <c r="A123" s="544" t="s">
        <v>356</v>
      </c>
      <c r="B123" s="168"/>
      <c r="C123" s="169"/>
      <c r="D123" s="168"/>
      <c r="E123" s="169"/>
      <c r="F123" s="168"/>
      <c r="G123" s="169"/>
      <c r="H123" s="168" t="s">
        <v>483</v>
      </c>
      <c r="I123" s="168">
        <f>1549.37</f>
        <v>1549.37</v>
      </c>
      <c r="J123" s="171" t="s">
        <v>601</v>
      </c>
      <c r="K123" s="542">
        <f>I123+F123+D123+B123+I124+I125</f>
        <v>7324.0599999999995</v>
      </c>
    </row>
    <row r="124" spans="1:11">
      <c r="A124" s="545"/>
      <c r="B124" s="76"/>
      <c r="C124" s="130"/>
      <c r="D124" s="76"/>
      <c r="E124" s="130"/>
      <c r="F124" s="76"/>
      <c r="G124" s="130"/>
      <c r="H124" s="76"/>
      <c r="I124" s="76">
        <v>774.69</v>
      </c>
      <c r="J124" s="163" t="s">
        <v>602</v>
      </c>
      <c r="K124" s="543"/>
    </row>
    <row r="125" spans="1:11" ht="15.75" thickBot="1">
      <c r="A125" s="546"/>
      <c r="B125" s="174"/>
      <c r="C125" s="173"/>
      <c r="D125" s="174"/>
      <c r="E125" s="173"/>
      <c r="F125" s="174"/>
      <c r="G125" s="173"/>
      <c r="H125" s="174"/>
      <c r="I125" s="174">
        <v>5000</v>
      </c>
      <c r="J125" s="176" t="s">
        <v>603</v>
      </c>
      <c r="K125" s="547"/>
    </row>
    <row r="126" spans="1:11">
      <c r="A126" s="544" t="s">
        <v>357</v>
      </c>
      <c r="B126" s="168"/>
      <c r="C126" s="169"/>
      <c r="D126" s="168"/>
      <c r="E126" s="169"/>
      <c r="F126" s="168"/>
      <c r="G126" s="169"/>
      <c r="H126" s="168" t="s">
        <v>483</v>
      </c>
      <c r="I126" s="168">
        <v>3000</v>
      </c>
      <c r="J126" s="171" t="s">
        <v>604</v>
      </c>
      <c r="K126" s="542">
        <f>I126+F126+D126+B126+I127+I128+I129+I130+I131</f>
        <v>118303.97</v>
      </c>
    </row>
    <row r="127" spans="1:11">
      <c r="A127" s="545"/>
      <c r="B127" s="76"/>
      <c r="C127" s="130"/>
      <c r="D127" s="76"/>
      <c r="E127" s="130"/>
      <c r="F127" s="76"/>
      <c r="G127" s="130"/>
      <c r="H127" s="76"/>
      <c r="I127" s="76">
        <v>10000</v>
      </c>
      <c r="J127" s="163" t="s">
        <v>605</v>
      </c>
      <c r="K127" s="543"/>
    </row>
    <row r="128" spans="1:11">
      <c r="A128" s="545"/>
      <c r="B128" s="76"/>
      <c r="C128" s="130"/>
      <c r="D128" s="76"/>
      <c r="E128" s="130"/>
      <c r="F128" s="76"/>
      <c r="G128" s="130"/>
      <c r="H128" s="76"/>
      <c r="I128" s="76">
        <v>15000</v>
      </c>
      <c r="J128" s="163" t="s">
        <v>606</v>
      </c>
      <c r="K128" s="543"/>
    </row>
    <row r="129" spans="1:11">
      <c r="A129" s="545"/>
      <c r="B129" s="76"/>
      <c r="C129" s="130"/>
      <c r="D129" s="76"/>
      <c r="E129" s="130"/>
      <c r="F129" s="76"/>
      <c r="G129" s="130"/>
      <c r="H129" s="76"/>
      <c r="I129" s="76">
        <v>15000</v>
      </c>
      <c r="J129" s="163" t="s">
        <v>607</v>
      </c>
      <c r="K129" s="543"/>
    </row>
    <row r="130" spans="1:11">
      <c r="A130" s="545"/>
      <c r="B130" s="76"/>
      <c r="C130" s="130"/>
      <c r="D130" s="76"/>
      <c r="E130" s="130"/>
      <c r="F130" s="76"/>
      <c r="G130" s="130"/>
      <c r="H130" s="76"/>
      <c r="I130" s="76">
        <v>72303.97</v>
      </c>
      <c r="J130" s="163" t="s">
        <v>608</v>
      </c>
      <c r="K130" s="543"/>
    </row>
    <row r="131" spans="1:11" ht="15.75" thickBot="1">
      <c r="A131" s="546"/>
      <c r="B131" s="174"/>
      <c r="C131" s="173"/>
      <c r="D131" s="174"/>
      <c r="E131" s="173"/>
      <c r="F131" s="174"/>
      <c r="G131" s="173"/>
      <c r="H131" s="174"/>
      <c r="I131" s="174">
        <v>3000</v>
      </c>
      <c r="J131" s="176" t="s">
        <v>609</v>
      </c>
      <c r="K131" s="547"/>
    </row>
    <row r="132" spans="1:11">
      <c r="A132" s="544" t="s">
        <v>358</v>
      </c>
      <c r="B132" s="168"/>
      <c r="C132" s="169"/>
      <c r="D132" s="168"/>
      <c r="E132" s="169"/>
      <c r="F132" s="168"/>
      <c r="G132" s="169"/>
      <c r="H132" s="168" t="s">
        <v>483</v>
      </c>
      <c r="I132" s="168">
        <v>15000</v>
      </c>
      <c r="J132" s="171" t="s">
        <v>610</v>
      </c>
      <c r="K132" s="542">
        <f>I132+F132+D132+B132+I133+I134+I135</f>
        <v>60000</v>
      </c>
    </row>
    <row r="133" spans="1:11">
      <c r="A133" s="545"/>
      <c r="B133" s="76"/>
      <c r="C133" s="130"/>
      <c r="D133" s="76"/>
      <c r="E133" s="130"/>
      <c r="F133" s="76"/>
      <c r="G133" s="130"/>
      <c r="H133" s="76"/>
      <c r="I133" s="76">
        <v>15000</v>
      </c>
      <c r="J133" s="163" t="s">
        <v>611</v>
      </c>
      <c r="K133" s="543"/>
    </row>
    <row r="134" spans="1:11">
      <c r="A134" s="545"/>
      <c r="B134" s="76"/>
      <c r="C134" s="130"/>
      <c r="D134" s="76"/>
      <c r="E134" s="130"/>
      <c r="F134" s="76"/>
      <c r="G134" s="130"/>
      <c r="H134" s="76"/>
      <c r="I134" s="76">
        <v>15000</v>
      </c>
      <c r="J134" s="163" t="s">
        <v>612</v>
      </c>
      <c r="K134" s="543"/>
    </row>
    <row r="135" spans="1:11" ht="15.75" thickBot="1">
      <c r="A135" s="546"/>
      <c r="B135" s="174"/>
      <c r="C135" s="173"/>
      <c r="D135" s="174"/>
      <c r="E135" s="173"/>
      <c r="F135" s="174"/>
      <c r="G135" s="173"/>
      <c r="H135" s="174"/>
      <c r="I135" s="174">
        <v>15000</v>
      </c>
      <c r="J135" s="176" t="s">
        <v>613</v>
      </c>
      <c r="K135" s="547"/>
    </row>
    <row r="136" spans="1:11" ht="15.75" hidden="1" thickBot="1">
      <c r="A136" s="186" t="s">
        <v>359</v>
      </c>
      <c r="B136" s="551" t="s">
        <v>765</v>
      </c>
      <c r="C136" s="551"/>
      <c r="D136" s="551"/>
      <c r="E136" s="551"/>
      <c r="F136" s="551"/>
      <c r="G136" s="551"/>
      <c r="H136" s="551"/>
      <c r="I136" s="551"/>
      <c r="J136" s="551"/>
      <c r="K136" s="330"/>
    </row>
    <row r="137" spans="1:11">
      <c r="A137" s="544" t="s">
        <v>420</v>
      </c>
      <c r="B137" s="168">
        <f>738.58+219.28</f>
        <v>957.86</v>
      </c>
      <c r="C137" s="169" t="s">
        <v>331</v>
      </c>
      <c r="D137" s="168">
        <f>467.28+467.11+467.11+437.25</f>
        <v>1838.75</v>
      </c>
      <c r="E137" s="169" t="s">
        <v>331</v>
      </c>
      <c r="F137" s="168"/>
      <c r="G137" s="169"/>
      <c r="H137" s="168" t="s">
        <v>483</v>
      </c>
      <c r="I137" s="168">
        <v>1000</v>
      </c>
      <c r="J137" s="171" t="s">
        <v>614</v>
      </c>
      <c r="K137" s="542">
        <f>I137+F137+D137+B137+I138+I139+I140+I141+I142+I143</f>
        <v>63784.020000000004</v>
      </c>
    </row>
    <row r="138" spans="1:11">
      <c r="A138" s="545"/>
      <c r="B138" s="76"/>
      <c r="C138" s="130"/>
      <c r="D138" s="76"/>
      <c r="E138" s="130"/>
      <c r="F138" s="76"/>
      <c r="G138" s="130"/>
      <c r="H138" s="76"/>
      <c r="I138" s="76">
        <v>23240.560000000001</v>
      </c>
      <c r="J138" s="163" t="s">
        <v>615</v>
      </c>
      <c r="K138" s="543"/>
    </row>
    <row r="139" spans="1:11">
      <c r="A139" s="545"/>
      <c r="B139" s="76"/>
      <c r="C139" s="130"/>
      <c r="D139" s="76"/>
      <c r="E139" s="130"/>
      <c r="F139" s="76"/>
      <c r="G139" s="130"/>
      <c r="H139" s="76"/>
      <c r="I139" s="76">
        <v>7746.85</v>
      </c>
      <c r="J139" s="163" t="s">
        <v>615</v>
      </c>
      <c r="K139" s="543"/>
    </row>
    <row r="140" spans="1:11">
      <c r="A140" s="545"/>
      <c r="B140" s="76"/>
      <c r="C140" s="130"/>
      <c r="D140" s="76"/>
      <c r="E140" s="130"/>
      <c r="F140" s="76"/>
      <c r="G140" s="130"/>
      <c r="H140" s="76"/>
      <c r="I140" s="76">
        <v>2000</v>
      </c>
      <c r="J140" s="163" t="s">
        <v>616</v>
      </c>
      <c r="K140" s="543"/>
    </row>
    <row r="141" spans="1:11">
      <c r="A141" s="545"/>
      <c r="B141" s="76"/>
      <c r="C141" s="130"/>
      <c r="D141" s="76"/>
      <c r="E141" s="130"/>
      <c r="F141" s="76"/>
      <c r="G141" s="130"/>
      <c r="H141" s="76"/>
      <c r="I141" s="76">
        <v>20000</v>
      </c>
      <c r="J141" s="163" t="s">
        <v>617</v>
      </c>
      <c r="K141" s="543"/>
    </row>
    <row r="142" spans="1:11">
      <c r="A142" s="545"/>
      <c r="B142" s="76"/>
      <c r="C142" s="130"/>
      <c r="D142" s="76"/>
      <c r="E142" s="130"/>
      <c r="F142" s="76"/>
      <c r="G142" s="130"/>
      <c r="H142" s="76"/>
      <c r="I142" s="76">
        <v>2000</v>
      </c>
      <c r="J142" s="163" t="s">
        <v>618</v>
      </c>
      <c r="K142" s="543"/>
    </row>
    <row r="143" spans="1:11" ht="15.75" thickBot="1">
      <c r="A143" s="546"/>
      <c r="B143" s="174"/>
      <c r="C143" s="173"/>
      <c r="D143" s="174"/>
      <c r="E143" s="173"/>
      <c r="F143" s="174"/>
      <c r="G143" s="173"/>
      <c r="H143" s="174"/>
      <c r="I143" s="174">
        <v>5000</v>
      </c>
      <c r="J143" s="176" t="s">
        <v>619</v>
      </c>
      <c r="K143" s="547"/>
    </row>
    <row r="144" spans="1:11">
      <c r="A144" s="544" t="s">
        <v>421</v>
      </c>
      <c r="B144" s="168"/>
      <c r="C144" s="169"/>
      <c r="D144" s="168"/>
      <c r="E144" s="169"/>
      <c r="F144" s="168">
        <v>1500</v>
      </c>
      <c r="G144" s="169" t="s">
        <v>331</v>
      </c>
      <c r="H144" s="168" t="s">
        <v>483</v>
      </c>
      <c r="I144" s="168">
        <v>41511.71</v>
      </c>
      <c r="J144" s="171" t="s">
        <v>739</v>
      </c>
      <c r="K144" s="542">
        <f>I144+F144+D144+B144+I145+I146</f>
        <v>161969.29999999999</v>
      </c>
    </row>
    <row r="145" spans="1:11">
      <c r="A145" s="545"/>
      <c r="B145" s="76"/>
      <c r="C145" s="130"/>
      <c r="D145" s="76"/>
      <c r="E145" s="130"/>
      <c r="F145" s="76"/>
      <c r="G145" s="130"/>
      <c r="H145" s="76"/>
      <c r="I145" s="76">
        <v>112000</v>
      </c>
      <c r="J145" s="163" t="s">
        <v>730</v>
      </c>
      <c r="K145" s="543"/>
    </row>
    <row r="146" spans="1:11" ht="15.75" thickBot="1">
      <c r="A146" s="546"/>
      <c r="B146" s="174"/>
      <c r="C146" s="173"/>
      <c r="D146" s="174"/>
      <c r="E146" s="173"/>
      <c r="F146" s="174"/>
      <c r="G146" s="173"/>
      <c r="H146" s="174"/>
      <c r="I146" s="174">
        <v>6957.59</v>
      </c>
      <c r="J146" s="176" t="s">
        <v>740</v>
      </c>
      <c r="K146" s="547"/>
    </row>
    <row r="147" spans="1:11">
      <c r="A147" s="544" t="s">
        <v>422</v>
      </c>
      <c r="B147" s="168"/>
      <c r="C147" s="169"/>
      <c r="D147" s="168"/>
      <c r="E147" s="169"/>
      <c r="F147" s="168">
        <v>1805.5</v>
      </c>
      <c r="G147" s="169" t="s">
        <v>331</v>
      </c>
      <c r="H147" s="168" t="s">
        <v>483</v>
      </c>
      <c r="I147" s="168">
        <f>3608.35</f>
        <v>3608.35</v>
      </c>
      <c r="J147" s="171" t="s">
        <v>484</v>
      </c>
      <c r="K147" s="542">
        <f>I147+F147+D147+B147+I148</f>
        <v>6413.85</v>
      </c>
    </row>
    <row r="148" spans="1:11" ht="15.75" thickBot="1">
      <c r="A148" s="546"/>
      <c r="B148" s="174"/>
      <c r="C148" s="173"/>
      <c r="D148" s="174"/>
      <c r="E148" s="173"/>
      <c r="F148" s="174"/>
      <c r="G148" s="173"/>
      <c r="H148" s="174"/>
      <c r="I148" s="174">
        <v>1000</v>
      </c>
      <c r="J148" s="176" t="s">
        <v>620</v>
      </c>
      <c r="K148" s="547"/>
    </row>
    <row r="149" spans="1:11">
      <c r="A149" s="544" t="s">
        <v>423</v>
      </c>
      <c r="B149" s="168"/>
      <c r="C149" s="169"/>
      <c r="D149" s="168"/>
      <c r="E149" s="169"/>
      <c r="F149" s="168"/>
      <c r="G149" s="169"/>
      <c r="H149" s="168" t="s">
        <v>483</v>
      </c>
      <c r="I149" s="168">
        <v>15493.71</v>
      </c>
      <c r="J149" s="171" t="s">
        <v>763</v>
      </c>
      <c r="K149" s="542">
        <f>I149+F149+D149+B149+I150</f>
        <v>28993.71</v>
      </c>
    </row>
    <row r="150" spans="1:11" ht="15.75" thickBot="1">
      <c r="A150" s="546"/>
      <c r="B150" s="174"/>
      <c r="C150" s="173"/>
      <c r="D150" s="174"/>
      <c r="E150" s="173"/>
      <c r="F150" s="174"/>
      <c r="G150" s="173"/>
      <c r="H150" s="174"/>
      <c r="I150" s="174">
        <v>13500</v>
      </c>
      <c r="J150" s="176" t="s">
        <v>764</v>
      </c>
      <c r="K150" s="547"/>
    </row>
    <row r="151" spans="1:11" ht="15.75" hidden="1" thickBot="1">
      <c r="A151" s="186" t="s">
        <v>360</v>
      </c>
      <c r="B151" s="551" t="s">
        <v>766</v>
      </c>
      <c r="C151" s="551"/>
      <c r="D151" s="551"/>
      <c r="E151" s="551"/>
      <c r="F151" s="551"/>
      <c r="G151" s="551"/>
      <c r="H151" s="551"/>
      <c r="I151" s="551"/>
      <c r="J151" s="551"/>
      <c r="K151" s="330"/>
    </row>
    <row r="152" spans="1:11">
      <c r="A152" s="544" t="s">
        <v>361</v>
      </c>
      <c r="B152" s="168"/>
      <c r="C152" s="169"/>
      <c r="D152" s="168"/>
      <c r="E152" s="169"/>
      <c r="F152" s="168"/>
      <c r="G152" s="169"/>
      <c r="H152" s="168" t="s">
        <v>483</v>
      </c>
      <c r="I152" s="168">
        <v>9000</v>
      </c>
      <c r="J152" s="171" t="s">
        <v>705</v>
      </c>
      <c r="K152" s="542">
        <f>I152+F152+D152+B152+SUM(I153:I161)</f>
        <v>149315.06</v>
      </c>
    </row>
    <row r="153" spans="1:11">
      <c r="A153" s="545"/>
      <c r="B153" s="76"/>
      <c r="C153" s="130"/>
      <c r="D153" s="76"/>
      <c r="E153" s="130"/>
      <c r="F153" s="76"/>
      <c r="G153" s="130"/>
      <c r="H153" s="76"/>
      <c r="I153" s="76">
        <v>50000</v>
      </c>
      <c r="J153" s="163" t="s">
        <v>706</v>
      </c>
      <c r="K153" s="543"/>
    </row>
    <row r="154" spans="1:11">
      <c r="A154" s="545"/>
      <c r="B154" s="76"/>
      <c r="C154" s="130"/>
      <c r="D154" s="76"/>
      <c r="E154" s="130"/>
      <c r="F154" s="76"/>
      <c r="G154" s="130"/>
      <c r="H154" s="76"/>
      <c r="I154" s="76">
        <v>815.06</v>
      </c>
      <c r="J154" s="163" t="s">
        <v>666</v>
      </c>
      <c r="K154" s="543"/>
    </row>
    <row r="155" spans="1:11">
      <c r="A155" s="545"/>
      <c r="B155" s="76"/>
      <c r="C155" s="130"/>
      <c r="D155" s="76"/>
      <c r="E155" s="130"/>
      <c r="F155" s="76"/>
      <c r="G155" s="130"/>
      <c r="H155" s="76"/>
      <c r="I155" s="76">
        <v>2500</v>
      </c>
      <c r="J155" s="163" t="s">
        <v>485</v>
      </c>
      <c r="K155" s="543"/>
    </row>
    <row r="156" spans="1:11">
      <c r="A156" s="545"/>
      <c r="B156" s="76"/>
      <c r="C156" s="130"/>
      <c r="D156" s="76"/>
      <c r="E156" s="130"/>
      <c r="F156" s="76"/>
      <c r="G156" s="130"/>
      <c r="H156" s="76"/>
      <c r="I156" s="76">
        <v>1500</v>
      </c>
      <c r="J156" s="163" t="s">
        <v>707</v>
      </c>
      <c r="K156" s="543"/>
    </row>
    <row r="157" spans="1:11">
      <c r="A157" s="545"/>
      <c r="B157" s="76"/>
      <c r="C157" s="130"/>
      <c r="D157" s="76"/>
      <c r="E157" s="130"/>
      <c r="F157" s="76"/>
      <c r="G157" s="130"/>
      <c r="H157" s="76"/>
      <c r="I157" s="76">
        <v>27000</v>
      </c>
      <c r="J157" s="163" t="s">
        <v>708</v>
      </c>
      <c r="K157" s="543"/>
    </row>
    <row r="158" spans="1:11">
      <c r="A158" s="545"/>
      <c r="B158" s="76"/>
      <c r="C158" s="130"/>
      <c r="D158" s="76"/>
      <c r="E158" s="130"/>
      <c r="F158" s="76"/>
      <c r="G158" s="130"/>
      <c r="H158" s="76"/>
      <c r="I158" s="76">
        <v>5000</v>
      </c>
      <c r="J158" s="163" t="s">
        <v>709</v>
      </c>
      <c r="K158" s="543"/>
    </row>
    <row r="159" spans="1:11">
      <c r="A159" s="545"/>
      <c r="B159" s="76"/>
      <c r="C159" s="130"/>
      <c r="D159" s="76"/>
      <c r="E159" s="130"/>
      <c r="F159" s="76"/>
      <c r="G159" s="130"/>
      <c r="H159" s="76"/>
      <c r="I159" s="76">
        <v>2000</v>
      </c>
      <c r="J159" s="163" t="s">
        <v>710</v>
      </c>
      <c r="K159" s="543"/>
    </row>
    <row r="160" spans="1:11">
      <c r="A160" s="545"/>
      <c r="B160" s="76"/>
      <c r="C160" s="130"/>
      <c r="D160" s="76"/>
      <c r="E160" s="130"/>
      <c r="F160" s="76"/>
      <c r="G160" s="130"/>
      <c r="H160" s="76"/>
      <c r="I160" s="76">
        <v>1500</v>
      </c>
      <c r="J160" s="163" t="s">
        <v>711</v>
      </c>
      <c r="K160" s="543"/>
    </row>
    <row r="161" spans="1:11" ht="15.75" thickBot="1">
      <c r="A161" s="546"/>
      <c r="B161" s="174"/>
      <c r="C161" s="173"/>
      <c r="D161" s="174"/>
      <c r="E161" s="173"/>
      <c r="F161" s="174"/>
      <c r="G161" s="173"/>
      <c r="H161" s="174"/>
      <c r="I161" s="174">
        <v>50000</v>
      </c>
      <c r="J161" s="176" t="s">
        <v>665</v>
      </c>
      <c r="K161" s="547"/>
    </row>
    <row r="162" spans="1:11" hidden="1">
      <c r="A162" s="186" t="s">
        <v>424</v>
      </c>
      <c r="B162" s="551" t="s">
        <v>766</v>
      </c>
      <c r="C162" s="551"/>
      <c r="D162" s="551"/>
      <c r="E162" s="551"/>
      <c r="F162" s="551"/>
      <c r="G162" s="551"/>
      <c r="H162" s="551"/>
      <c r="I162" s="551"/>
      <c r="J162" s="551"/>
      <c r="K162" s="330"/>
    </row>
    <row r="163" spans="1:11" ht="15.75" thickBot="1">
      <c r="A163" s="187" t="s">
        <v>425</v>
      </c>
      <c r="B163" s="180" t="s">
        <v>331</v>
      </c>
      <c r="C163" s="179" t="s">
        <v>331</v>
      </c>
      <c r="D163" s="180" t="s">
        <v>331</v>
      </c>
      <c r="E163" s="179" t="s">
        <v>331</v>
      </c>
      <c r="F163" s="180" t="s">
        <v>331</v>
      </c>
      <c r="G163" s="179" t="s">
        <v>331</v>
      </c>
      <c r="H163" s="180" t="s">
        <v>331</v>
      </c>
      <c r="I163" s="180" t="s">
        <v>331</v>
      </c>
      <c r="J163" s="188" t="s">
        <v>331</v>
      </c>
      <c r="K163" s="328">
        <v>0</v>
      </c>
    </row>
    <row r="164" spans="1:11">
      <c r="A164" s="544" t="s">
        <v>362</v>
      </c>
      <c r="B164" s="168"/>
      <c r="C164" s="169"/>
      <c r="D164" s="168"/>
      <c r="E164" s="169"/>
      <c r="F164" s="168"/>
      <c r="G164" s="169"/>
      <c r="H164" s="168" t="s">
        <v>483</v>
      </c>
      <c r="I164" s="168">
        <v>3000</v>
      </c>
      <c r="J164" s="171" t="s">
        <v>621</v>
      </c>
      <c r="K164" s="542">
        <f>I164+F164+D164+B164+I165+I166+I167+I168+I169+I170</f>
        <v>24082.28</v>
      </c>
    </row>
    <row r="165" spans="1:11">
      <c r="A165" s="545"/>
      <c r="B165" s="76"/>
      <c r="C165" s="130"/>
      <c r="D165" s="76"/>
      <c r="E165" s="130"/>
      <c r="F165" s="76"/>
      <c r="G165" s="130"/>
      <c r="H165" s="76"/>
      <c r="I165" s="76">
        <v>5000</v>
      </c>
      <c r="J165" s="163" t="s">
        <v>622</v>
      </c>
      <c r="K165" s="543"/>
    </row>
    <row r="166" spans="1:11">
      <c r="A166" s="545"/>
      <c r="B166" s="76"/>
      <c r="C166" s="130"/>
      <c r="D166" s="76"/>
      <c r="E166" s="130"/>
      <c r="F166" s="76"/>
      <c r="G166" s="130"/>
      <c r="H166" s="76"/>
      <c r="I166" s="76">
        <v>3500</v>
      </c>
      <c r="J166" s="163" t="s">
        <v>623</v>
      </c>
      <c r="K166" s="543"/>
    </row>
    <row r="167" spans="1:11">
      <c r="A167" s="545"/>
      <c r="B167" s="76"/>
      <c r="C167" s="130"/>
      <c r="D167" s="76"/>
      <c r="E167" s="130"/>
      <c r="F167" s="76"/>
      <c r="G167" s="130"/>
      <c r="H167" s="76"/>
      <c r="I167" s="76">
        <v>2000</v>
      </c>
      <c r="J167" s="163" t="s">
        <v>624</v>
      </c>
      <c r="K167" s="543"/>
    </row>
    <row r="168" spans="1:11">
      <c r="A168" s="545"/>
      <c r="B168" s="76"/>
      <c r="C168" s="130"/>
      <c r="D168" s="76"/>
      <c r="E168" s="130"/>
      <c r="F168" s="76"/>
      <c r="G168" s="130"/>
      <c r="H168" s="76"/>
      <c r="I168" s="76">
        <v>3000</v>
      </c>
      <c r="J168" s="163" t="s">
        <v>625</v>
      </c>
      <c r="K168" s="543"/>
    </row>
    <row r="169" spans="1:11">
      <c r="A169" s="545"/>
      <c r="B169" s="76"/>
      <c r="C169" s="130"/>
      <c r="D169" s="76"/>
      <c r="E169" s="130"/>
      <c r="F169" s="76"/>
      <c r="G169" s="130"/>
      <c r="H169" s="76"/>
      <c r="I169" s="76">
        <v>2582.2800000000002</v>
      </c>
      <c r="J169" s="163" t="s">
        <v>626</v>
      </c>
      <c r="K169" s="543"/>
    </row>
    <row r="170" spans="1:11" ht="15.75" thickBot="1">
      <c r="A170" s="546"/>
      <c r="B170" s="174"/>
      <c r="C170" s="173"/>
      <c r="D170" s="174"/>
      <c r="E170" s="173"/>
      <c r="F170" s="174"/>
      <c r="G170" s="173"/>
      <c r="H170" s="174"/>
      <c r="I170" s="174">
        <v>5000</v>
      </c>
      <c r="J170" s="176" t="s">
        <v>627</v>
      </c>
      <c r="K170" s="547"/>
    </row>
    <row r="171" spans="1:11">
      <c r="A171" s="544" t="s">
        <v>393</v>
      </c>
      <c r="B171" s="168"/>
      <c r="C171" s="169"/>
      <c r="D171" s="168"/>
      <c r="E171" s="169"/>
      <c r="F171" s="168">
        <v>2850</v>
      </c>
      <c r="G171" s="169" t="s">
        <v>331</v>
      </c>
      <c r="H171" s="168" t="s">
        <v>483</v>
      </c>
      <c r="I171" s="168">
        <v>5000</v>
      </c>
      <c r="J171" s="171" t="s">
        <v>712</v>
      </c>
      <c r="K171" s="542">
        <f>I171+F171+D171+B171+SUM(I172:I178)</f>
        <v>279735.04000000004</v>
      </c>
    </row>
    <row r="172" spans="1:11">
      <c r="A172" s="545"/>
      <c r="B172" s="76"/>
      <c r="C172" s="130"/>
      <c r="D172" s="76"/>
      <c r="E172" s="130"/>
      <c r="F172" s="76"/>
      <c r="G172" s="130"/>
      <c r="H172" s="76"/>
      <c r="I172" s="76">
        <v>3718.49</v>
      </c>
      <c r="J172" s="163" t="s">
        <v>713</v>
      </c>
      <c r="K172" s="543"/>
    </row>
    <row r="173" spans="1:11">
      <c r="A173" s="545"/>
      <c r="B173" s="76"/>
      <c r="C173" s="130"/>
      <c r="D173" s="76"/>
      <c r="E173" s="130"/>
      <c r="F173" s="76"/>
      <c r="G173" s="130"/>
      <c r="H173" s="76"/>
      <c r="I173" s="76">
        <v>20000</v>
      </c>
      <c r="J173" s="163" t="s">
        <v>580</v>
      </c>
      <c r="K173" s="543"/>
    </row>
    <row r="174" spans="1:11">
      <c r="A174" s="545"/>
      <c r="B174" s="76"/>
      <c r="C174" s="130"/>
      <c r="D174" s="76"/>
      <c r="E174" s="130"/>
      <c r="F174" s="76"/>
      <c r="G174" s="130"/>
      <c r="H174" s="76"/>
      <c r="I174" s="76">
        <v>2500</v>
      </c>
      <c r="J174" s="163" t="s">
        <v>714</v>
      </c>
      <c r="K174" s="543"/>
    </row>
    <row r="175" spans="1:11">
      <c r="A175" s="545"/>
      <c r="B175" s="76"/>
      <c r="C175" s="130"/>
      <c r="D175" s="76"/>
      <c r="E175" s="130"/>
      <c r="F175" s="76"/>
      <c r="G175" s="130"/>
      <c r="H175" s="76"/>
      <c r="I175" s="76">
        <v>41316.550000000003</v>
      </c>
      <c r="J175" s="163" t="s">
        <v>715</v>
      </c>
      <c r="K175" s="543"/>
    </row>
    <row r="176" spans="1:11">
      <c r="A176" s="545"/>
      <c r="B176" s="76"/>
      <c r="C176" s="130"/>
      <c r="D176" s="76"/>
      <c r="E176" s="130"/>
      <c r="F176" s="76"/>
      <c r="G176" s="130"/>
      <c r="H176" s="76"/>
      <c r="I176" s="76">
        <v>1500</v>
      </c>
      <c r="J176" s="163" t="s">
        <v>695</v>
      </c>
      <c r="K176" s="543"/>
    </row>
    <row r="177" spans="1:11">
      <c r="A177" s="545"/>
      <c r="B177" s="76"/>
      <c r="C177" s="130"/>
      <c r="D177" s="76"/>
      <c r="E177" s="130"/>
      <c r="F177" s="76"/>
      <c r="G177" s="130"/>
      <c r="H177" s="76"/>
      <c r="I177" s="76">
        <v>2850</v>
      </c>
      <c r="J177" s="163" t="s">
        <v>716</v>
      </c>
      <c r="K177" s="543"/>
    </row>
    <row r="178" spans="1:11" ht="15.75" thickBot="1">
      <c r="A178" s="546"/>
      <c r="B178" s="174"/>
      <c r="C178" s="173"/>
      <c r="D178" s="174"/>
      <c r="E178" s="173"/>
      <c r="F178" s="174"/>
      <c r="G178" s="173"/>
      <c r="H178" s="174"/>
      <c r="I178" s="174">
        <v>200000</v>
      </c>
      <c r="J178" s="176" t="s">
        <v>717</v>
      </c>
      <c r="K178" s="547"/>
    </row>
    <row r="179" spans="1:11" ht="15.75" thickBot="1">
      <c r="A179" s="177" t="s">
        <v>718</v>
      </c>
      <c r="B179" s="180"/>
      <c r="C179" s="179"/>
      <c r="D179" s="180"/>
      <c r="E179" s="179"/>
      <c r="F179" s="180"/>
      <c r="G179" s="179"/>
      <c r="H179" s="180" t="s">
        <v>483</v>
      </c>
      <c r="I179" s="180">
        <v>10000</v>
      </c>
      <c r="J179" s="188" t="s">
        <v>719</v>
      </c>
      <c r="K179" s="328">
        <f>I179+F179+D179+B179</f>
        <v>10000</v>
      </c>
    </row>
    <row r="180" spans="1:11" ht="15.75" thickBot="1">
      <c r="A180" s="187" t="s">
        <v>363</v>
      </c>
      <c r="B180" s="180"/>
      <c r="C180" s="179"/>
      <c r="D180" s="180"/>
      <c r="E180" s="179"/>
      <c r="F180" s="180"/>
      <c r="G180" s="179"/>
      <c r="H180" s="180"/>
      <c r="I180" s="180"/>
      <c r="J180" s="188"/>
      <c r="K180" s="328">
        <f>I180+F180+D180+B180</f>
        <v>0</v>
      </c>
    </row>
    <row r="181" spans="1:11" ht="15.75" hidden="1" thickBot="1">
      <c r="A181" s="185" t="s">
        <v>426</v>
      </c>
      <c r="B181" s="548" t="s">
        <v>766</v>
      </c>
      <c r="C181" s="548"/>
      <c r="D181" s="548"/>
      <c r="E181" s="548"/>
      <c r="F181" s="548"/>
      <c r="G181" s="548"/>
      <c r="H181" s="548"/>
      <c r="I181" s="548"/>
      <c r="J181" s="548"/>
      <c r="K181" s="331"/>
    </row>
    <row r="182" spans="1:11" hidden="1">
      <c r="A182" s="189" t="s">
        <v>427</v>
      </c>
      <c r="B182" s="550" t="s">
        <v>766</v>
      </c>
      <c r="C182" s="550"/>
      <c r="D182" s="550"/>
      <c r="E182" s="550"/>
      <c r="F182" s="550"/>
      <c r="G182" s="550"/>
      <c r="H182" s="550"/>
      <c r="I182" s="550"/>
      <c r="J182" s="550"/>
      <c r="K182" s="332"/>
    </row>
    <row r="183" spans="1:11" ht="15.75" thickBot="1">
      <c r="A183" s="187" t="s">
        <v>364</v>
      </c>
      <c r="B183" s="180"/>
      <c r="C183" s="179"/>
      <c r="D183" s="180"/>
      <c r="E183" s="179"/>
      <c r="F183" s="180"/>
      <c r="G183" s="179"/>
      <c r="H183" s="180" t="s">
        <v>483</v>
      </c>
      <c r="I183" s="180">
        <v>6000</v>
      </c>
      <c r="J183" s="188" t="s">
        <v>720</v>
      </c>
      <c r="K183" s="328">
        <f>I183+F183+D183+B183</f>
        <v>6000</v>
      </c>
    </row>
    <row r="184" spans="1:11">
      <c r="A184" s="544" t="s">
        <v>365</v>
      </c>
      <c r="B184" s="168"/>
      <c r="C184" s="169"/>
      <c r="D184" s="168"/>
      <c r="E184" s="169"/>
      <c r="F184" s="168"/>
      <c r="G184" s="169"/>
      <c r="H184" s="168" t="s">
        <v>483</v>
      </c>
      <c r="I184" s="168">
        <v>1000</v>
      </c>
      <c r="J184" s="171" t="s">
        <v>628</v>
      </c>
      <c r="K184" s="542">
        <f>I184+F184+D184+B184+I185+I186+I187+I188</f>
        <v>57316.55</v>
      </c>
    </row>
    <row r="185" spans="1:11">
      <c r="A185" s="545"/>
      <c r="B185" s="76"/>
      <c r="C185" s="130"/>
      <c r="D185" s="76"/>
      <c r="E185" s="130"/>
      <c r="F185" s="76"/>
      <c r="G185" s="130"/>
      <c r="H185" s="76"/>
      <c r="I185" s="76">
        <v>7500</v>
      </c>
      <c r="J185" s="163" t="s">
        <v>629</v>
      </c>
      <c r="K185" s="543"/>
    </row>
    <row r="186" spans="1:11">
      <c r="A186" s="545"/>
      <c r="B186" s="76"/>
      <c r="C186" s="130"/>
      <c r="D186" s="76"/>
      <c r="E186" s="130"/>
      <c r="F186" s="76"/>
      <c r="G186" s="130"/>
      <c r="H186" s="76"/>
      <c r="I186" s="76">
        <v>41316.550000000003</v>
      </c>
      <c r="J186" s="163" t="s">
        <v>630</v>
      </c>
      <c r="K186" s="543"/>
    </row>
    <row r="187" spans="1:11">
      <c r="A187" s="545"/>
      <c r="B187" s="76"/>
      <c r="C187" s="130"/>
      <c r="D187" s="76"/>
      <c r="E187" s="130"/>
      <c r="F187" s="76"/>
      <c r="G187" s="130"/>
      <c r="H187" s="76"/>
      <c r="I187" s="76">
        <v>5000</v>
      </c>
      <c r="J187" s="163" t="s">
        <v>631</v>
      </c>
      <c r="K187" s="543"/>
    </row>
    <row r="188" spans="1:11" ht="15.75" thickBot="1">
      <c r="A188" s="546"/>
      <c r="B188" s="174"/>
      <c r="C188" s="173"/>
      <c r="D188" s="174"/>
      <c r="E188" s="173"/>
      <c r="F188" s="174"/>
      <c r="G188" s="173"/>
      <c r="H188" s="174"/>
      <c r="I188" s="174">
        <v>2500</v>
      </c>
      <c r="J188" s="176" t="s">
        <v>632</v>
      </c>
      <c r="K188" s="547"/>
    </row>
    <row r="189" spans="1:11" ht="15.75" thickBot="1">
      <c r="A189" s="187" t="s">
        <v>429</v>
      </c>
      <c r="B189" s="180"/>
      <c r="C189" s="179"/>
      <c r="D189" s="180"/>
      <c r="E189" s="179"/>
      <c r="F189" s="180">
        <v>942</v>
      </c>
      <c r="G189" s="179" t="s">
        <v>331</v>
      </c>
      <c r="H189" s="180" t="s">
        <v>483</v>
      </c>
      <c r="I189" s="180">
        <v>171604.69</v>
      </c>
      <c r="J189" s="188" t="s">
        <v>741</v>
      </c>
      <c r="K189" s="328">
        <f>I189+F189+D189+B189</f>
        <v>172546.69</v>
      </c>
    </row>
    <row r="190" spans="1:11">
      <c r="A190" s="544" t="s">
        <v>366</v>
      </c>
      <c r="B190" s="168"/>
      <c r="C190" s="169"/>
      <c r="D190" s="168"/>
      <c r="E190" s="169"/>
      <c r="F190" s="168"/>
      <c r="G190" s="169"/>
      <c r="H190" s="168" t="s">
        <v>483</v>
      </c>
      <c r="I190" s="168">
        <v>103291.38</v>
      </c>
      <c r="J190" s="171" t="s">
        <v>679</v>
      </c>
      <c r="K190" s="542">
        <f>I190+F190+D190+B190+I191+I192+I193</f>
        <v>231582.52000000002</v>
      </c>
    </row>
    <row r="191" spans="1:11">
      <c r="A191" s="545"/>
      <c r="B191" s="76"/>
      <c r="C191" s="130"/>
      <c r="D191" s="76"/>
      <c r="E191" s="130"/>
      <c r="F191" s="76"/>
      <c r="G191" s="130"/>
      <c r="H191" s="76"/>
      <c r="I191" s="76">
        <v>103291.14</v>
      </c>
      <c r="J191" s="163" t="s">
        <v>742</v>
      </c>
      <c r="K191" s="543"/>
    </row>
    <row r="192" spans="1:11">
      <c r="A192" s="545"/>
      <c r="B192" s="76"/>
      <c r="C192" s="130"/>
      <c r="D192" s="76"/>
      <c r="E192" s="130"/>
      <c r="F192" s="76"/>
      <c r="G192" s="130"/>
      <c r="H192" s="76"/>
      <c r="I192" s="76">
        <v>20000</v>
      </c>
      <c r="J192" s="163" t="s">
        <v>743</v>
      </c>
      <c r="K192" s="543"/>
    </row>
    <row r="193" spans="1:11" ht="15.75" thickBot="1">
      <c r="A193" s="546"/>
      <c r="B193" s="174"/>
      <c r="C193" s="173"/>
      <c r="D193" s="174"/>
      <c r="E193" s="173"/>
      <c r="F193" s="174"/>
      <c r="G193" s="173"/>
      <c r="H193" s="174"/>
      <c r="I193" s="174">
        <v>5000</v>
      </c>
      <c r="J193" s="176" t="s">
        <v>705</v>
      </c>
      <c r="K193" s="547"/>
    </row>
    <row r="194" spans="1:11" ht="15.75" hidden="1" thickBot="1">
      <c r="A194" s="185" t="s">
        <v>430</v>
      </c>
      <c r="B194" s="548" t="s">
        <v>766</v>
      </c>
      <c r="C194" s="548"/>
      <c r="D194" s="548"/>
      <c r="E194" s="548"/>
      <c r="F194" s="548"/>
      <c r="G194" s="548"/>
      <c r="H194" s="548"/>
      <c r="I194" s="548"/>
      <c r="J194" s="548"/>
      <c r="K194" s="331"/>
    </row>
    <row r="195" spans="1:11" ht="15.75" hidden="1" thickBot="1">
      <c r="A195" s="144" t="s">
        <v>367</v>
      </c>
      <c r="B195" s="549" t="s">
        <v>766</v>
      </c>
      <c r="C195" s="549"/>
      <c r="D195" s="549"/>
      <c r="E195" s="549"/>
      <c r="F195" s="549"/>
      <c r="G195" s="549"/>
      <c r="H195" s="549"/>
      <c r="I195" s="549"/>
      <c r="J195" s="549"/>
      <c r="K195" s="334"/>
    </row>
    <row r="196" spans="1:11" ht="15.75" hidden="1" thickBot="1">
      <c r="A196" s="144" t="s">
        <v>431</v>
      </c>
      <c r="B196" s="549" t="s">
        <v>766</v>
      </c>
      <c r="C196" s="549"/>
      <c r="D196" s="549"/>
      <c r="E196" s="549"/>
      <c r="F196" s="549"/>
      <c r="G196" s="549"/>
      <c r="H196" s="549"/>
      <c r="I196" s="549"/>
      <c r="J196" s="549"/>
      <c r="K196" s="334"/>
    </row>
    <row r="197" spans="1:11" hidden="1">
      <c r="A197" s="189" t="s">
        <v>428</v>
      </c>
      <c r="B197" s="550" t="s">
        <v>766</v>
      </c>
      <c r="C197" s="550"/>
      <c r="D197" s="550"/>
      <c r="E197" s="550"/>
      <c r="F197" s="550"/>
      <c r="G197" s="550"/>
      <c r="H197" s="550"/>
      <c r="I197" s="550"/>
      <c r="J197" s="550"/>
      <c r="K197" s="332"/>
    </row>
    <row r="198" spans="1:11" ht="15.75" thickBot="1">
      <c r="A198" s="187" t="s">
        <v>432</v>
      </c>
      <c r="B198" s="180"/>
      <c r="C198" s="179"/>
      <c r="D198" s="180"/>
      <c r="E198" s="179"/>
      <c r="F198" s="180"/>
      <c r="G198" s="179"/>
      <c r="H198" s="180" t="s">
        <v>483</v>
      </c>
      <c r="I198" s="180">
        <v>3608.35</v>
      </c>
      <c r="J198" s="188" t="s">
        <v>484</v>
      </c>
      <c r="K198" s="328">
        <f>I198+F198+D198+B198</f>
        <v>3608.35</v>
      </c>
    </row>
    <row r="199" spans="1:11">
      <c r="A199" s="544" t="s">
        <v>368</v>
      </c>
      <c r="B199" s="168"/>
      <c r="C199" s="169"/>
      <c r="D199" s="168"/>
      <c r="E199" s="169"/>
      <c r="F199" s="168"/>
      <c r="G199" s="169"/>
      <c r="H199" s="168" t="s">
        <v>483</v>
      </c>
      <c r="I199" s="168">
        <v>5000</v>
      </c>
      <c r="J199" s="171" t="s">
        <v>633</v>
      </c>
      <c r="K199" s="542">
        <f>I199+F199+D199+B199+I200+I201</f>
        <v>13000</v>
      </c>
    </row>
    <row r="200" spans="1:11">
      <c r="A200" s="545"/>
      <c r="B200" s="76"/>
      <c r="C200" s="130"/>
      <c r="D200" s="76"/>
      <c r="E200" s="130"/>
      <c r="F200" s="76"/>
      <c r="G200" s="130"/>
      <c r="H200" s="76"/>
      <c r="I200" s="76">
        <v>3000</v>
      </c>
      <c r="J200" s="163" t="s">
        <v>634</v>
      </c>
      <c r="K200" s="543"/>
    </row>
    <row r="201" spans="1:11" ht="15.75" thickBot="1">
      <c r="A201" s="546"/>
      <c r="B201" s="174"/>
      <c r="C201" s="173"/>
      <c r="D201" s="174"/>
      <c r="E201" s="173"/>
      <c r="F201" s="174"/>
      <c r="G201" s="173"/>
      <c r="H201" s="174"/>
      <c r="I201" s="174">
        <v>5000</v>
      </c>
      <c r="J201" s="176" t="s">
        <v>635</v>
      </c>
      <c r="K201" s="547"/>
    </row>
    <row r="202" spans="1:11" ht="15.75" hidden="1" thickBot="1">
      <c r="A202" s="185" t="s">
        <v>433</v>
      </c>
      <c r="B202" s="548" t="s">
        <v>766</v>
      </c>
      <c r="C202" s="548"/>
      <c r="D202" s="548"/>
      <c r="E202" s="548"/>
      <c r="F202" s="548"/>
      <c r="G202" s="548"/>
      <c r="H202" s="548"/>
      <c r="I202" s="548"/>
      <c r="J202" s="548"/>
      <c r="K202" s="331"/>
    </row>
    <row r="203" spans="1:11" ht="15.75" hidden="1" thickBot="1">
      <c r="A203" s="189" t="s">
        <v>434</v>
      </c>
      <c r="B203" s="550" t="s">
        <v>766</v>
      </c>
      <c r="C203" s="550"/>
      <c r="D203" s="550"/>
      <c r="E203" s="550"/>
      <c r="F203" s="550"/>
      <c r="G203" s="550"/>
      <c r="H203" s="550"/>
      <c r="I203" s="550"/>
      <c r="J203" s="550"/>
      <c r="K203" s="332"/>
    </row>
    <row r="204" spans="1:11">
      <c r="A204" s="544" t="s">
        <v>369</v>
      </c>
      <c r="B204" s="168">
        <v>92.69</v>
      </c>
      <c r="C204" s="169" t="s">
        <v>331</v>
      </c>
      <c r="D204" s="168"/>
      <c r="E204" s="169"/>
      <c r="F204" s="168"/>
      <c r="G204" s="169"/>
      <c r="H204" s="168" t="s">
        <v>483</v>
      </c>
      <c r="I204" s="168">
        <v>5000</v>
      </c>
      <c r="J204" s="171" t="s">
        <v>636</v>
      </c>
      <c r="K204" s="542">
        <f>I204+F204+D204+B204+SUM(I205:I215)</f>
        <v>65092.69</v>
      </c>
    </row>
    <row r="205" spans="1:11">
      <c r="A205" s="545"/>
      <c r="B205" s="76"/>
      <c r="C205" s="130"/>
      <c r="D205" s="76"/>
      <c r="E205" s="130"/>
      <c r="F205" s="76"/>
      <c r="G205" s="130"/>
      <c r="H205" s="76"/>
      <c r="I205" s="76">
        <v>2500</v>
      </c>
      <c r="J205" s="163" t="s">
        <v>637</v>
      </c>
      <c r="K205" s="543"/>
    </row>
    <row r="206" spans="1:11">
      <c r="A206" s="545"/>
      <c r="B206" s="76"/>
      <c r="C206" s="130"/>
      <c r="D206" s="76"/>
      <c r="E206" s="130"/>
      <c r="F206" s="76"/>
      <c r="G206" s="130"/>
      <c r="H206" s="76"/>
      <c r="I206" s="76">
        <v>2500</v>
      </c>
      <c r="J206" s="163" t="s">
        <v>637</v>
      </c>
      <c r="K206" s="543"/>
    </row>
    <row r="207" spans="1:11">
      <c r="A207" s="545"/>
      <c r="B207" s="76"/>
      <c r="C207" s="130"/>
      <c r="D207" s="76"/>
      <c r="E207" s="130"/>
      <c r="F207" s="76"/>
      <c r="G207" s="130"/>
      <c r="H207" s="76"/>
      <c r="I207" s="76">
        <v>2500</v>
      </c>
      <c r="J207" s="163" t="s">
        <v>637</v>
      </c>
      <c r="K207" s="543"/>
    </row>
    <row r="208" spans="1:11">
      <c r="A208" s="545"/>
      <c r="B208" s="76"/>
      <c r="C208" s="130"/>
      <c r="D208" s="76"/>
      <c r="E208" s="130"/>
      <c r="F208" s="76"/>
      <c r="G208" s="130"/>
      <c r="H208" s="76"/>
      <c r="I208" s="76">
        <v>2000</v>
      </c>
      <c r="J208" s="163" t="s">
        <v>638</v>
      </c>
      <c r="K208" s="543"/>
    </row>
    <row r="209" spans="1:11">
      <c r="A209" s="545"/>
      <c r="B209" s="76"/>
      <c r="C209" s="130"/>
      <c r="D209" s="76"/>
      <c r="E209" s="130"/>
      <c r="F209" s="76"/>
      <c r="G209" s="130"/>
      <c r="H209" s="76"/>
      <c r="I209" s="76">
        <v>2500</v>
      </c>
      <c r="J209" s="163" t="s">
        <v>639</v>
      </c>
      <c r="K209" s="543"/>
    </row>
    <row r="210" spans="1:11">
      <c r="A210" s="545"/>
      <c r="B210" s="76"/>
      <c r="C210" s="130"/>
      <c r="D210" s="76"/>
      <c r="E210" s="130"/>
      <c r="F210" s="76"/>
      <c r="G210" s="130"/>
      <c r="H210" s="76"/>
      <c r="I210" s="76">
        <v>6000</v>
      </c>
      <c r="J210" s="163" t="s">
        <v>580</v>
      </c>
      <c r="K210" s="543"/>
    </row>
    <row r="211" spans="1:11">
      <c r="A211" s="545"/>
      <c r="B211" s="76"/>
      <c r="C211" s="130"/>
      <c r="D211" s="76"/>
      <c r="E211" s="130"/>
      <c r="F211" s="76"/>
      <c r="G211" s="130"/>
      <c r="H211" s="76"/>
      <c r="I211" s="76">
        <v>30000</v>
      </c>
      <c r="J211" s="163" t="s">
        <v>640</v>
      </c>
      <c r="K211" s="543"/>
    </row>
    <row r="212" spans="1:11">
      <c r="A212" s="545"/>
      <c r="B212" s="76"/>
      <c r="C212" s="130"/>
      <c r="D212" s="76"/>
      <c r="E212" s="130"/>
      <c r="F212" s="76"/>
      <c r="G212" s="130"/>
      <c r="H212" s="76"/>
      <c r="I212" s="76">
        <v>2500</v>
      </c>
      <c r="J212" s="163" t="s">
        <v>641</v>
      </c>
      <c r="K212" s="543"/>
    </row>
    <row r="213" spans="1:11">
      <c r="A213" s="545"/>
      <c r="B213" s="76"/>
      <c r="C213" s="130"/>
      <c r="D213" s="76"/>
      <c r="E213" s="130"/>
      <c r="F213" s="76"/>
      <c r="G213" s="130"/>
      <c r="H213" s="76"/>
      <c r="I213" s="76">
        <v>4000</v>
      </c>
      <c r="J213" s="163" t="s">
        <v>642</v>
      </c>
      <c r="K213" s="543"/>
    </row>
    <row r="214" spans="1:11">
      <c r="A214" s="545"/>
      <c r="B214" s="76"/>
      <c r="C214" s="130"/>
      <c r="D214" s="76"/>
      <c r="E214" s="130"/>
      <c r="F214" s="76"/>
      <c r="G214" s="130"/>
      <c r="H214" s="76"/>
      <c r="I214" s="76">
        <v>2500</v>
      </c>
      <c r="J214" s="163" t="s">
        <v>643</v>
      </c>
      <c r="K214" s="543"/>
    </row>
    <row r="215" spans="1:11" ht="15.75" thickBot="1">
      <c r="A215" s="546"/>
      <c r="B215" s="174"/>
      <c r="C215" s="173"/>
      <c r="D215" s="174"/>
      <c r="E215" s="173"/>
      <c r="F215" s="174"/>
      <c r="G215" s="173"/>
      <c r="H215" s="174"/>
      <c r="I215" s="174">
        <v>3000</v>
      </c>
      <c r="J215" s="176" t="s">
        <v>644</v>
      </c>
      <c r="K215" s="547"/>
    </row>
    <row r="216" spans="1:11" hidden="1">
      <c r="A216" s="186" t="s">
        <v>435</v>
      </c>
      <c r="B216" s="551" t="s">
        <v>766</v>
      </c>
      <c r="C216" s="551"/>
      <c r="D216" s="551"/>
      <c r="E216" s="551"/>
      <c r="F216" s="551"/>
      <c r="G216" s="551"/>
      <c r="H216" s="551"/>
      <c r="I216" s="551"/>
      <c r="J216" s="551"/>
      <c r="K216" s="330"/>
    </row>
    <row r="217" spans="1:11" ht="15.75" thickBot="1">
      <c r="A217" s="187" t="s">
        <v>436</v>
      </c>
      <c r="B217" s="180"/>
      <c r="C217" s="179"/>
      <c r="D217" s="180"/>
      <c r="E217" s="179"/>
      <c r="F217" s="180">
        <v>227.76</v>
      </c>
      <c r="G217" s="179" t="s">
        <v>331</v>
      </c>
      <c r="H217" s="180"/>
      <c r="I217" s="180"/>
      <c r="J217" s="188"/>
      <c r="K217" s="328">
        <f>I217+F217+D217+B217</f>
        <v>227.76</v>
      </c>
    </row>
    <row r="218" spans="1:11" ht="15.75" thickBot="1">
      <c r="A218" s="187" t="s">
        <v>370</v>
      </c>
      <c r="B218" s="180"/>
      <c r="C218" s="179"/>
      <c r="D218" s="180"/>
      <c r="E218" s="179"/>
      <c r="F218" s="180"/>
      <c r="G218" s="179"/>
      <c r="H218" s="180" t="s">
        <v>483</v>
      </c>
      <c r="I218" s="180">
        <v>2000</v>
      </c>
      <c r="J218" s="188" t="s">
        <v>645</v>
      </c>
      <c r="K218" s="328">
        <f>I218+F218+D218+B218</f>
        <v>2000</v>
      </c>
    </row>
    <row r="219" spans="1:11">
      <c r="A219" s="544" t="s">
        <v>437</v>
      </c>
      <c r="B219" s="168"/>
      <c r="C219" s="169"/>
      <c r="D219" s="168"/>
      <c r="E219" s="169"/>
      <c r="F219" s="168">
        <v>1173.04</v>
      </c>
      <c r="G219" s="169" t="s">
        <v>331</v>
      </c>
      <c r="H219" s="168" t="s">
        <v>483</v>
      </c>
      <c r="I219" s="168">
        <v>52461.98</v>
      </c>
      <c r="J219" s="171" t="s">
        <v>744</v>
      </c>
      <c r="K219" s="542">
        <f>I219+F219+D219+B219+I220</f>
        <v>58635.020000000004</v>
      </c>
    </row>
    <row r="220" spans="1:11" ht="15.75" thickBot="1">
      <c r="A220" s="546"/>
      <c r="B220" s="174"/>
      <c r="C220" s="173"/>
      <c r="D220" s="174"/>
      <c r="E220" s="173"/>
      <c r="F220" s="174"/>
      <c r="G220" s="173"/>
      <c r="H220" s="174"/>
      <c r="I220" s="174">
        <v>5000</v>
      </c>
      <c r="J220" s="176" t="s">
        <v>745</v>
      </c>
      <c r="K220" s="547"/>
    </row>
    <row r="221" spans="1:11" ht="15.75" hidden="1" thickBot="1">
      <c r="A221" s="186" t="s">
        <v>371</v>
      </c>
      <c r="B221" s="551" t="s">
        <v>766</v>
      </c>
      <c r="C221" s="551"/>
      <c r="D221" s="551"/>
      <c r="E221" s="551"/>
      <c r="F221" s="551"/>
      <c r="G221" s="551"/>
      <c r="H221" s="551"/>
      <c r="I221" s="551"/>
      <c r="J221" s="551"/>
      <c r="K221" s="330"/>
    </row>
    <row r="222" spans="1:11">
      <c r="A222" s="544" t="s">
        <v>438</v>
      </c>
      <c r="B222" s="168"/>
      <c r="C222" s="169"/>
      <c r="D222" s="168">
        <v>413.19</v>
      </c>
      <c r="E222" s="169" t="s">
        <v>331</v>
      </c>
      <c r="F222" s="168"/>
      <c r="G222" s="169"/>
      <c r="H222" s="168" t="s">
        <v>483</v>
      </c>
      <c r="I222" s="168">
        <v>3608.35</v>
      </c>
      <c r="J222" s="171" t="s">
        <v>484</v>
      </c>
      <c r="K222" s="542">
        <f>I222+F222+D222+B222+I223+I224</f>
        <v>24021.54</v>
      </c>
    </row>
    <row r="223" spans="1:11">
      <c r="A223" s="545"/>
      <c r="B223" s="76"/>
      <c r="C223" s="130"/>
      <c r="D223" s="76"/>
      <c r="E223" s="130"/>
      <c r="F223" s="76"/>
      <c r="G223" s="130"/>
      <c r="H223" s="76"/>
      <c r="I223" s="76">
        <v>10000</v>
      </c>
      <c r="J223" s="163" t="s">
        <v>721</v>
      </c>
      <c r="K223" s="543"/>
    </row>
    <row r="224" spans="1:11" ht="15.75" thickBot="1">
      <c r="A224" s="546"/>
      <c r="B224" s="174"/>
      <c r="C224" s="173"/>
      <c r="D224" s="174"/>
      <c r="E224" s="173"/>
      <c r="F224" s="174"/>
      <c r="G224" s="173"/>
      <c r="H224" s="174"/>
      <c r="I224" s="174">
        <v>10000</v>
      </c>
      <c r="J224" s="176" t="s">
        <v>693</v>
      </c>
      <c r="K224" s="547"/>
    </row>
    <row r="225" spans="1:11">
      <c r="A225" s="544" t="s">
        <v>372</v>
      </c>
      <c r="B225" s="168"/>
      <c r="C225" s="169"/>
      <c r="D225" s="168"/>
      <c r="E225" s="169"/>
      <c r="F225" s="168"/>
      <c r="G225" s="169"/>
      <c r="H225" s="168" t="s">
        <v>483</v>
      </c>
      <c r="I225" s="168">
        <v>1000</v>
      </c>
      <c r="J225" s="171" t="s">
        <v>646</v>
      </c>
      <c r="K225" s="542">
        <f>I225+F225+D225+B225+I226+I227</f>
        <v>4200</v>
      </c>
    </row>
    <row r="226" spans="1:11">
      <c r="A226" s="545"/>
      <c r="B226" s="76"/>
      <c r="C226" s="130"/>
      <c r="D226" s="76"/>
      <c r="E226" s="130"/>
      <c r="F226" s="76"/>
      <c r="G226" s="130"/>
      <c r="H226" s="76"/>
      <c r="I226" s="76">
        <v>2000</v>
      </c>
      <c r="J226" s="163" t="s">
        <v>647</v>
      </c>
      <c r="K226" s="543"/>
    </row>
    <row r="227" spans="1:11" ht="15.75" thickBot="1">
      <c r="A227" s="546"/>
      <c r="B227" s="174"/>
      <c r="C227" s="173"/>
      <c r="D227" s="174"/>
      <c r="E227" s="173"/>
      <c r="F227" s="174"/>
      <c r="G227" s="173"/>
      <c r="H227" s="174"/>
      <c r="I227" s="174">
        <v>1200</v>
      </c>
      <c r="J227" s="176" t="s">
        <v>648</v>
      </c>
      <c r="K227" s="547"/>
    </row>
    <row r="228" spans="1:11" ht="15.75" thickBot="1">
      <c r="A228" s="187" t="s">
        <v>439</v>
      </c>
      <c r="B228" s="180">
        <v>194.11</v>
      </c>
      <c r="C228" s="179" t="s">
        <v>331</v>
      </c>
      <c r="D228" s="180">
        <v>793.7</v>
      </c>
      <c r="E228" s="179" t="s">
        <v>331</v>
      </c>
      <c r="F228" s="180"/>
      <c r="G228" s="179"/>
      <c r="H228" s="180" t="s">
        <v>483</v>
      </c>
      <c r="I228" s="180">
        <v>2000</v>
      </c>
      <c r="J228" s="188" t="s">
        <v>485</v>
      </c>
      <c r="K228" s="328">
        <f>I228+F228+D228+B228</f>
        <v>2987.81</v>
      </c>
    </row>
    <row r="229" spans="1:11" ht="15.75" hidden="1" thickBot="1">
      <c r="A229" s="185" t="s">
        <v>440</v>
      </c>
      <c r="B229" s="548" t="s">
        <v>766</v>
      </c>
      <c r="C229" s="548"/>
      <c r="D229" s="548"/>
      <c r="E229" s="548"/>
      <c r="F229" s="548"/>
      <c r="G229" s="548"/>
      <c r="H229" s="548"/>
      <c r="I229" s="548"/>
      <c r="J229" s="548"/>
      <c r="K229" s="331"/>
    </row>
    <row r="230" spans="1:11" ht="15.75" hidden="1" thickBot="1">
      <c r="A230" s="189" t="s">
        <v>373</v>
      </c>
      <c r="B230" s="550" t="s">
        <v>766</v>
      </c>
      <c r="C230" s="550"/>
      <c r="D230" s="550"/>
      <c r="E230" s="550"/>
      <c r="F230" s="550"/>
      <c r="G230" s="550"/>
      <c r="H230" s="550"/>
      <c r="I230" s="550"/>
      <c r="J230" s="550"/>
      <c r="K230" s="332"/>
    </row>
    <row r="231" spans="1:11">
      <c r="A231" s="544" t="s">
        <v>374</v>
      </c>
      <c r="B231" s="168"/>
      <c r="C231" s="169"/>
      <c r="D231" s="168"/>
      <c r="E231" s="169"/>
      <c r="F231" s="168"/>
      <c r="G231" s="169"/>
      <c r="H231" s="168" t="s">
        <v>483</v>
      </c>
      <c r="I231" s="168">
        <v>103291.38</v>
      </c>
      <c r="J231" s="171" t="s">
        <v>679</v>
      </c>
      <c r="K231" s="542">
        <f>I231+F231+D231+B231+SUM(I232:I237)</f>
        <v>167107.93</v>
      </c>
    </row>
    <row r="232" spans="1:11">
      <c r="A232" s="545"/>
      <c r="B232" s="76"/>
      <c r="C232" s="130"/>
      <c r="D232" s="76"/>
      <c r="E232" s="130"/>
      <c r="F232" s="76"/>
      <c r="G232" s="130"/>
      <c r="H232" s="76"/>
      <c r="I232" s="76">
        <v>2500</v>
      </c>
      <c r="J232" s="163" t="s">
        <v>680</v>
      </c>
      <c r="K232" s="543"/>
    </row>
    <row r="233" spans="1:11">
      <c r="A233" s="545"/>
      <c r="B233" s="76"/>
      <c r="C233" s="130"/>
      <c r="D233" s="76"/>
      <c r="E233" s="130"/>
      <c r="F233" s="76"/>
      <c r="G233" s="130"/>
      <c r="H233" s="76"/>
      <c r="I233" s="76">
        <v>5000</v>
      </c>
      <c r="J233" s="163" t="s">
        <v>681</v>
      </c>
      <c r="K233" s="543"/>
    </row>
    <row r="234" spans="1:11">
      <c r="A234" s="545"/>
      <c r="B234" s="76"/>
      <c r="C234" s="130"/>
      <c r="D234" s="76"/>
      <c r="E234" s="130"/>
      <c r="F234" s="76"/>
      <c r="G234" s="130"/>
      <c r="H234" s="76"/>
      <c r="I234" s="76">
        <v>41316.550000000003</v>
      </c>
      <c r="J234" s="163" t="s">
        <v>630</v>
      </c>
      <c r="K234" s="543"/>
    </row>
    <row r="235" spans="1:11">
      <c r="A235" s="545"/>
      <c r="B235" s="76"/>
      <c r="C235" s="130"/>
      <c r="D235" s="76"/>
      <c r="E235" s="130"/>
      <c r="F235" s="76"/>
      <c r="G235" s="130"/>
      <c r="H235" s="76"/>
      <c r="I235" s="76">
        <v>3000</v>
      </c>
      <c r="J235" s="163" t="s">
        <v>682</v>
      </c>
      <c r="K235" s="543"/>
    </row>
    <row r="236" spans="1:11">
      <c r="A236" s="545"/>
      <c r="B236" s="76"/>
      <c r="C236" s="130"/>
      <c r="D236" s="76"/>
      <c r="E236" s="130"/>
      <c r="F236" s="76"/>
      <c r="G236" s="130"/>
      <c r="H236" s="76"/>
      <c r="I236" s="76">
        <v>7000</v>
      </c>
      <c r="J236" s="163" t="s">
        <v>683</v>
      </c>
      <c r="K236" s="543"/>
    </row>
    <row r="237" spans="1:11" ht="15.75" thickBot="1">
      <c r="A237" s="546"/>
      <c r="B237" s="174"/>
      <c r="C237" s="173"/>
      <c r="D237" s="174"/>
      <c r="E237" s="173"/>
      <c r="F237" s="174"/>
      <c r="G237" s="173"/>
      <c r="H237" s="174"/>
      <c r="I237" s="174">
        <v>5000</v>
      </c>
      <c r="J237" s="176" t="s">
        <v>684</v>
      </c>
      <c r="K237" s="547"/>
    </row>
    <row r="238" spans="1:11" ht="15.75" thickBot="1">
      <c r="A238" s="187" t="s">
        <v>375</v>
      </c>
      <c r="B238" s="180"/>
      <c r="C238" s="179"/>
      <c r="D238" s="180"/>
      <c r="E238" s="179"/>
      <c r="F238" s="180">
        <v>2590.5</v>
      </c>
      <c r="G238" s="179" t="s">
        <v>331</v>
      </c>
      <c r="H238" s="180" t="s">
        <v>483</v>
      </c>
      <c r="I238" s="180">
        <v>10000</v>
      </c>
      <c r="J238" s="188" t="s">
        <v>649</v>
      </c>
      <c r="K238" s="328">
        <f>I238+F238+D238+B238</f>
        <v>12590.5</v>
      </c>
    </row>
    <row r="239" spans="1:11">
      <c r="A239" s="544" t="s">
        <v>441</v>
      </c>
      <c r="B239" s="168"/>
      <c r="C239" s="169"/>
      <c r="D239" s="168"/>
      <c r="E239" s="169"/>
      <c r="F239" s="168"/>
      <c r="G239" s="169"/>
      <c r="H239" s="168" t="s">
        <v>483</v>
      </c>
      <c r="I239" s="168">
        <f>3608.35</f>
        <v>3608.35</v>
      </c>
      <c r="J239" s="171" t="s">
        <v>484</v>
      </c>
      <c r="K239" s="542">
        <f>I239+F239+D239+B239+I240</f>
        <v>8608.35</v>
      </c>
    </row>
    <row r="240" spans="1:11" ht="15.75" thickBot="1">
      <c r="A240" s="546"/>
      <c r="B240" s="174"/>
      <c r="C240" s="173"/>
      <c r="D240" s="174"/>
      <c r="E240" s="173"/>
      <c r="F240" s="174"/>
      <c r="G240" s="173"/>
      <c r="H240" s="174"/>
      <c r="I240" s="174">
        <v>5000</v>
      </c>
      <c r="J240" s="176" t="s">
        <v>639</v>
      </c>
      <c r="K240" s="547"/>
    </row>
    <row r="241" spans="1:11">
      <c r="A241" s="544" t="s">
        <v>442</v>
      </c>
      <c r="B241" s="168"/>
      <c r="C241" s="169"/>
      <c r="D241" s="168"/>
      <c r="E241" s="169"/>
      <c r="F241" s="168">
        <v>450</v>
      </c>
      <c r="G241" s="169" t="s">
        <v>331</v>
      </c>
      <c r="H241" s="168" t="s">
        <v>483</v>
      </c>
      <c r="I241" s="168">
        <v>6594.73</v>
      </c>
      <c r="J241" s="171" t="s">
        <v>746</v>
      </c>
      <c r="K241" s="542">
        <f>I241+F241+D241+B241</f>
        <v>7044.73</v>
      </c>
    </row>
    <row r="242" spans="1:11" ht="15.75" thickBot="1">
      <c r="A242" s="546"/>
      <c r="B242" s="174"/>
      <c r="C242" s="173"/>
      <c r="D242" s="174"/>
      <c r="E242" s="173"/>
      <c r="F242" s="174"/>
      <c r="G242" s="173"/>
      <c r="H242" s="174"/>
      <c r="I242" s="174" t="s">
        <v>331</v>
      </c>
      <c r="J242" s="176" t="s">
        <v>747</v>
      </c>
      <c r="K242" s="547"/>
    </row>
    <row r="243" spans="1:11" hidden="1">
      <c r="A243" s="186" t="s">
        <v>376</v>
      </c>
      <c r="B243" s="551" t="s">
        <v>766</v>
      </c>
      <c r="C243" s="551"/>
      <c r="D243" s="551"/>
      <c r="E243" s="551"/>
      <c r="F243" s="551"/>
      <c r="G243" s="551"/>
      <c r="H243" s="551"/>
      <c r="I243" s="551"/>
      <c r="J243" s="551"/>
      <c r="K243" s="330"/>
    </row>
    <row r="244" spans="1:11" ht="15.75" thickBot="1">
      <c r="A244" s="187" t="s">
        <v>443</v>
      </c>
      <c r="B244" s="180">
        <v>4980.49</v>
      </c>
      <c r="C244" s="179" t="s">
        <v>331</v>
      </c>
      <c r="D244" s="180"/>
      <c r="E244" s="179"/>
      <c r="F244" s="180"/>
      <c r="G244" s="179"/>
      <c r="H244" s="180" t="s">
        <v>483</v>
      </c>
      <c r="I244" s="180">
        <v>120000</v>
      </c>
      <c r="J244" s="188" t="s">
        <v>486</v>
      </c>
      <c r="K244" s="328">
        <f>I244+F244+D244+B244</f>
        <v>124980.49</v>
      </c>
    </row>
    <row r="245" spans="1:11" ht="15.75" hidden="1" thickBot="1">
      <c r="A245" s="186" t="s">
        <v>377</v>
      </c>
      <c r="B245" s="551" t="s">
        <v>766</v>
      </c>
      <c r="C245" s="551"/>
      <c r="D245" s="551"/>
      <c r="E245" s="551"/>
      <c r="F245" s="551"/>
      <c r="G245" s="551"/>
      <c r="H245" s="551"/>
      <c r="I245" s="551"/>
      <c r="J245" s="551"/>
      <c r="K245" s="330"/>
    </row>
    <row r="246" spans="1:11">
      <c r="A246" s="544" t="s">
        <v>444</v>
      </c>
      <c r="B246" s="168">
        <v>53.8</v>
      </c>
      <c r="C246" s="169" t="s">
        <v>331</v>
      </c>
      <c r="D246" s="168">
        <v>383.02</v>
      </c>
      <c r="E246" s="169" t="s">
        <v>331</v>
      </c>
      <c r="F246" s="168"/>
      <c r="G246" s="169"/>
      <c r="H246" s="168" t="s">
        <v>483</v>
      </c>
      <c r="I246" s="168">
        <v>16884</v>
      </c>
      <c r="J246" s="171" t="s">
        <v>748</v>
      </c>
      <c r="K246" s="542">
        <f>I246+F246+D246+B246+I247+I248+I249+D247</f>
        <v>50734.159999999996</v>
      </c>
    </row>
    <row r="247" spans="1:11">
      <c r="A247" s="545"/>
      <c r="B247" s="76"/>
      <c r="C247" s="130"/>
      <c r="D247" s="76">
        <v>413.34</v>
      </c>
      <c r="E247" s="130" t="s">
        <v>331</v>
      </c>
      <c r="F247" s="76"/>
      <c r="G247" s="130"/>
      <c r="H247" s="76"/>
      <c r="I247" s="76">
        <v>16000</v>
      </c>
      <c r="J247" s="163" t="s">
        <v>749</v>
      </c>
      <c r="K247" s="543"/>
    </row>
    <row r="248" spans="1:11">
      <c r="A248" s="545"/>
      <c r="B248" s="76"/>
      <c r="C248" s="130"/>
      <c r="D248" s="76"/>
      <c r="E248" s="130"/>
      <c r="F248" s="76"/>
      <c r="G248" s="130"/>
      <c r="H248" s="76"/>
      <c r="I248" s="76">
        <v>12000</v>
      </c>
      <c r="J248" s="163" t="s">
        <v>750</v>
      </c>
      <c r="K248" s="543"/>
    </row>
    <row r="249" spans="1:11" ht="15.75" thickBot="1">
      <c r="A249" s="546"/>
      <c r="B249" s="174"/>
      <c r="C249" s="173"/>
      <c r="D249" s="174"/>
      <c r="E249" s="173"/>
      <c r="F249" s="174"/>
      <c r="G249" s="173"/>
      <c r="H249" s="174"/>
      <c r="I249" s="174">
        <v>5000</v>
      </c>
      <c r="J249" s="176" t="s">
        <v>751</v>
      </c>
      <c r="K249" s="547"/>
    </row>
    <row r="250" spans="1:11" ht="15.75" hidden="1" thickBot="1">
      <c r="A250" s="186" t="s">
        <v>378</v>
      </c>
      <c r="B250" s="551" t="s">
        <v>766</v>
      </c>
      <c r="C250" s="551"/>
      <c r="D250" s="551"/>
      <c r="E250" s="551"/>
      <c r="F250" s="551"/>
      <c r="G250" s="551"/>
      <c r="H250" s="551"/>
      <c r="I250" s="551"/>
      <c r="J250" s="551"/>
      <c r="K250" s="330"/>
    </row>
    <row r="251" spans="1:11">
      <c r="A251" s="544" t="s">
        <v>445</v>
      </c>
      <c r="B251" s="168">
        <v>695.1</v>
      </c>
      <c r="C251" s="169" t="s">
        <v>331</v>
      </c>
      <c r="D251" s="168">
        <v>504.27</v>
      </c>
      <c r="E251" s="169" t="s">
        <v>331</v>
      </c>
      <c r="F251" s="168">
        <v>236.7</v>
      </c>
      <c r="G251" s="169" t="s">
        <v>331</v>
      </c>
      <c r="H251" s="168" t="s">
        <v>483</v>
      </c>
      <c r="I251" s="168">
        <v>5000</v>
      </c>
      <c r="J251" s="171" t="s">
        <v>658</v>
      </c>
      <c r="K251" s="542">
        <f>I251+F251+D251+B251+I252+I253+I254</f>
        <v>120436.07</v>
      </c>
    </row>
    <row r="252" spans="1:11">
      <c r="A252" s="545"/>
      <c r="B252" s="76"/>
      <c r="C252" s="130"/>
      <c r="D252" s="76"/>
      <c r="E252" s="130"/>
      <c r="F252" s="76"/>
      <c r="G252" s="130"/>
      <c r="H252" s="76"/>
      <c r="I252" s="76">
        <v>29000</v>
      </c>
      <c r="J252" s="163" t="s">
        <v>752</v>
      </c>
      <c r="K252" s="543"/>
    </row>
    <row r="253" spans="1:11">
      <c r="A253" s="545"/>
      <c r="B253" s="76"/>
      <c r="C253" s="130"/>
      <c r="D253" s="76"/>
      <c r="E253" s="130"/>
      <c r="F253" s="76"/>
      <c r="G253" s="130"/>
      <c r="H253" s="76"/>
      <c r="I253" s="76">
        <v>64000</v>
      </c>
      <c r="J253" s="163" t="s">
        <v>750</v>
      </c>
      <c r="K253" s="543"/>
    </row>
    <row r="254" spans="1:11" ht="15.75" thickBot="1">
      <c r="A254" s="546"/>
      <c r="B254" s="174"/>
      <c r="C254" s="173"/>
      <c r="D254" s="174"/>
      <c r="E254" s="173"/>
      <c r="F254" s="174"/>
      <c r="G254" s="173"/>
      <c r="H254" s="174"/>
      <c r="I254" s="174">
        <v>21000</v>
      </c>
      <c r="J254" s="176" t="s">
        <v>753</v>
      </c>
      <c r="K254" s="547"/>
    </row>
    <row r="255" spans="1:11">
      <c r="A255" s="544" t="s">
        <v>379</v>
      </c>
      <c r="B255" s="168"/>
      <c r="C255" s="169"/>
      <c r="D255" s="168"/>
      <c r="E255" s="169"/>
      <c r="F255" s="168"/>
      <c r="G255" s="169"/>
      <c r="H255" s="168" t="s">
        <v>483</v>
      </c>
      <c r="I255" s="168">
        <v>5000</v>
      </c>
      <c r="J255" s="171" t="s">
        <v>650</v>
      </c>
      <c r="K255" s="542">
        <f>I255+F255+D255+B255+SUM(I256:I262)</f>
        <v>77000</v>
      </c>
    </row>
    <row r="256" spans="1:11">
      <c r="A256" s="545"/>
      <c r="B256" s="76"/>
      <c r="C256" s="130"/>
      <c r="D256" s="76"/>
      <c r="E256" s="130"/>
      <c r="F256" s="76"/>
      <c r="G256" s="130"/>
      <c r="H256" s="76"/>
      <c r="I256" s="76">
        <v>5000</v>
      </c>
      <c r="J256" s="163" t="s">
        <v>651</v>
      </c>
      <c r="K256" s="543"/>
    </row>
    <row r="257" spans="1:11">
      <c r="A257" s="545"/>
      <c r="B257" s="76"/>
      <c r="C257" s="130"/>
      <c r="D257" s="76"/>
      <c r="E257" s="130"/>
      <c r="F257" s="76"/>
      <c r="G257" s="130"/>
      <c r="H257" s="76"/>
      <c r="I257" s="76">
        <v>5000</v>
      </c>
      <c r="J257" s="163" t="s">
        <v>622</v>
      </c>
      <c r="K257" s="543"/>
    </row>
    <row r="258" spans="1:11">
      <c r="A258" s="545"/>
      <c r="B258" s="76"/>
      <c r="C258" s="130"/>
      <c r="D258" s="76"/>
      <c r="E258" s="130"/>
      <c r="F258" s="76"/>
      <c r="G258" s="130"/>
      <c r="H258" s="76"/>
      <c r="I258" s="76">
        <v>5000</v>
      </c>
      <c r="J258" s="163" t="s">
        <v>642</v>
      </c>
      <c r="K258" s="543"/>
    </row>
    <row r="259" spans="1:11">
      <c r="A259" s="545"/>
      <c r="B259" s="76"/>
      <c r="C259" s="130"/>
      <c r="D259" s="76"/>
      <c r="E259" s="130"/>
      <c r="F259" s="76"/>
      <c r="G259" s="130"/>
      <c r="H259" s="76"/>
      <c r="I259" s="76">
        <v>10000</v>
      </c>
      <c r="J259" s="163" t="s">
        <v>652</v>
      </c>
      <c r="K259" s="543"/>
    </row>
    <row r="260" spans="1:11">
      <c r="A260" s="545"/>
      <c r="B260" s="76"/>
      <c r="C260" s="130"/>
      <c r="D260" s="76"/>
      <c r="E260" s="130"/>
      <c r="F260" s="76"/>
      <c r="G260" s="130"/>
      <c r="H260" s="76"/>
      <c r="I260" s="76">
        <v>4000</v>
      </c>
      <c r="J260" s="163" t="s">
        <v>629</v>
      </c>
      <c r="K260" s="543"/>
    </row>
    <row r="261" spans="1:11">
      <c r="A261" s="545"/>
      <c r="B261" s="76"/>
      <c r="C261" s="130"/>
      <c r="D261" s="76"/>
      <c r="E261" s="130"/>
      <c r="F261" s="76"/>
      <c r="G261" s="130"/>
      <c r="H261" s="76"/>
      <c r="I261" s="76">
        <v>35000</v>
      </c>
      <c r="J261" s="163" t="s">
        <v>607</v>
      </c>
      <c r="K261" s="543"/>
    </row>
    <row r="262" spans="1:11" ht="15.75" thickBot="1">
      <c r="A262" s="546"/>
      <c r="B262" s="174"/>
      <c r="C262" s="173"/>
      <c r="D262" s="174"/>
      <c r="E262" s="173"/>
      <c r="F262" s="174"/>
      <c r="G262" s="173"/>
      <c r="H262" s="174"/>
      <c r="I262" s="174">
        <v>8000</v>
      </c>
      <c r="J262" s="176" t="s">
        <v>555</v>
      </c>
      <c r="K262" s="547"/>
    </row>
    <row r="263" spans="1:11" ht="15.75" thickBot="1">
      <c r="A263" s="187" t="s">
        <v>446</v>
      </c>
      <c r="B263" s="180"/>
      <c r="C263" s="179"/>
      <c r="D263" s="180"/>
      <c r="E263" s="179"/>
      <c r="F263" s="180"/>
      <c r="G263" s="179"/>
      <c r="H263" s="180"/>
      <c r="I263" s="180"/>
      <c r="J263" s="188"/>
      <c r="K263" s="328">
        <f>I263+F263+D263+B263</f>
        <v>0</v>
      </c>
    </row>
    <row r="264" spans="1:11">
      <c r="A264" s="544" t="s">
        <v>447</v>
      </c>
      <c r="B264" s="168"/>
      <c r="C264" s="169"/>
      <c r="D264" s="168">
        <f>403.65+378.5</f>
        <v>782.15</v>
      </c>
      <c r="E264" s="169" t="s">
        <v>331</v>
      </c>
      <c r="F264" s="168"/>
      <c r="G264" s="169"/>
      <c r="H264" s="168" t="s">
        <v>483</v>
      </c>
      <c r="I264" s="168">
        <v>75000</v>
      </c>
      <c r="J264" s="171" t="s">
        <v>653</v>
      </c>
      <c r="K264" s="542">
        <f>I264+F264+D264+B264+I265</f>
        <v>77782.149999999994</v>
      </c>
    </row>
    <row r="265" spans="1:11" ht="15.75" thickBot="1">
      <c r="A265" s="546"/>
      <c r="B265" s="174"/>
      <c r="C265" s="173"/>
      <c r="D265" s="174"/>
      <c r="E265" s="173"/>
      <c r="F265" s="174"/>
      <c r="G265" s="173"/>
      <c r="H265" s="174"/>
      <c r="I265" s="174">
        <v>2000</v>
      </c>
      <c r="J265" s="176" t="s">
        <v>609</v>
      </c>
      <c r="K265" s="547"/>
    </row>
    <row r="266" spans="1:11" ht="15.75" thickBot="1">
      <c r="A266" s="187" t="s">
        <v>380</v>
      </c>
      <c r="B266" s="180"/>
      <c r="C266" s="179"/>
      <c r="D266" s="180"/>
      <c r="E266" s="179"/>
      <c r="F266" s="180"/>
      <c r="G266" s="179"/>
      <c r="H266" s="180" t="s">
        <v>483</v>
      </c>
      <c r="I266" s="180">
        <v>103291.38</v>
      </c>
      <c r="J266" s="188" t="s">
        <v>679</v>
      </c>
      <c r="K266" s="328">
        <f>I266+F266+D266+B266</f>
        <v>103291.38</v>
      </c>
    </row>
    <row r="267" spans="1:11" hidden="1">
      <c r="A267" s="186" t="s">
        <v>448</v>
      </c>
      <c r="B267" s="551" t="s">
        <v>766</v>
      </c>
      <c r="C267" s="551"/>
      <c r="D267" s="551"/>
      <c r="E267" s="551"/>
      <c r="F267" s="551"/>
      <c r="G267" s="551"/>
      <c r="H267" s="551"/>
      <c r="I267" s="551"/>
      <c r="J267" s="551"/>
      <c r="K267" s="330"/>
    </row>
    <row r="268" spans="1:11" ht="15.75" thickBot="1">
      <c r="A268" s="187" t="s">
        <v>449</v>
      </c>
      <c r="B268" s="180"/>
      <c r="C268" s="179"/>
      <c r="D268" s="180"/>
      <c r="E268" s="179"/>
      <c r="F268" s="180"/>
      <c r="G268" s="179"/>
      <c r="H268" s="180" t="s">
        <v>483</v>
      </c>
      <c r="I268" s="180">
        <v>5000</v>
      </c>
      <c r="J268" s="188" t="s">
        <v>487</v>
      </c>
      <c r="K268" s="328">
        <f>I268+F268+D268+B268</f>
        <v>5000</v>
      </c>
    </row>
    <row r="269" spans="1:11" ht="15.75" thickBot="1">
      <c r="A269" s="187" t="s">
        <v>381</v>
      </c>
      <c r="B269" s="180"/>
      <c r="C269" s="179"/>
      <c r="D269" s="180"/>
      <c r="E269" s="179"/>
      <c r="F269" s="180"/>
      <c r="G269" s="179"/>
      <c r="H269" s="180" t="s">
        <v>483</v>
      </c>
      <c r="I269" s="180">
        <v>3000</v>
      </c>
      <c r="J269" s="188" t="s">
        <v>654</v>
      </c>
      <c r="K269" s="328">
        <f>I269+F269+D269+B269</f>
        <v>3000</v>
      </c>
    </row>
    <row r="270" spans="1:11">
      <c r="A270" s="544" t="s">
        <v>450</v>
      </c>
      <c r="B270" s="168"/>
      <c r="C270" s="169"/>
      <c r="D270" s="168">
        <v>325.68</v>
      </c>
      <c r="E270" s="169" t="s">
        <v>331</v>
      </c>
      <c r="F270" s="168">
        <v>1648.5</v>
      </c>
      <c r="G270" s="169" t="s">
        <v>331</v>
      </c>
      <c r="H270" s="195" t="s">
        <v>483</v>
      </c>
      <c r="I270" s="168">
        <v>35000</v>
      </c>
      <c r="J270" s="196" t="s">
        <v>599</v>
      </c>
      <c r="K270" s="542">
        <f>I270+F270+D270+B270+I271+I272+I273</f>
        <v>58474.18</v>
      </c>
    </row>
    <row r="271" spans="1:11">
      <c r="A271" s="545"/>
      <c r="B271" s="76"/>
      <c r="C271" s="130"/>
      <c r="D271" s="76"/>
      <c r="E271" s="130"/>
      <c r="F271" s="76"/>
      <c r="G271" s="130"/>
      <c r="H271" s="130"/>
      <c r="I271" s="76">
        <v>5000</v>
      </c>
      <c r="J271" s="157" t="s">
        <v>655</v>
      </c>
      <c r="K271" s="543"/>
    </row>
    <row r="272" spans="1:11">
      <c r="A272" s="545"/>
      <c r="B272" s="76"/>
      <c r="C272" s="130"/>
      <c r="D272" s="76"/>
      <c r="E272" s="130"/>
      <c r="F272" s="76"/>
      <c r="G272" s="130"/>
      <c r="H272" s="130"/>
      <c r="I272" s="76">
        <v>2000</v>
      </c>
      <c r="J272" s="157" t="s">
        <v>656</v>
      </c>
      <c r="K272" s="543"/>
    </row>
    <row r="273" spans="1:11" ht="15.75" thickBot="1">
      <c r="A273" s="546"/>
      <c r="B273" s="174"/>
      <c r="C273" s="173"/>
      <c r="D273" s="174"/>
      <c r="E273" s="173"/>
      <c r="F273" s="174"/>
      <c r="G273" s="173"/>
      <c r="H273" s="173"/>
      <c r="I273" s="174">
        <v>14500</v>
      </c>
      <c r="J273" s="172" t="s">
        <v>657</v>
      </c>
      <c r="K273" s="547"/>
    </row>
    <row r="274" spans="1:11" ht="15.75" hidden="1" thickBot="1">
      <c r="A274" s="186" t="s">
        <v>382</v>
      </c>
      <c r="B274" s="551" t="s">
        <v>766</v>
      </c>
      <c r="C274" s="551"/>
      <c r="D274" s="551"/>
      <c r="E274" s="551"/>
      <c r="F274" s="551"/>
      <c r="G274" s="551"/>
      <c r="H274" s="551"/>
      <c r="I274" s="551"/>
      <c r="J274" s="551"/>
      <c r="K274" s="330"/>
    </row>
    <row r="275" spans="1:11">
      <c r="A275" s="544" t="s">
        <v>383</v>
      </c>
      <c r="B275" s="168"/>
      <c r="C275" s="169"/>
      <c r="D275" s="168"/>
      <c r="E275" s="169"/>
      <c r="F275" s="168"/>
      <c r="G275" s="169"/>
      <c r="H275" s="168" t="s">
        <v>483</v>
      </c>
      <c r="I275" s="168">
        <v>12000</v>
      </c>
      <c r="J275" s="171" t="s">
        <v>700</v>
      </c>
      <c r="K275" s="542">
        <f>I275+F275+D275+B275+I276+I277</f>
        <v>17000</v>
      </c>
    </row>
    <row r="276" spans="1:11">
      <c r="A276" s="545"/>
      <c r="B276" s="76"/>
      <c r="C276" s="130"/>
      <c r="D276" s="76"/>
      <c r="E276" s="130"/>
      <c r="F276" s="76"/>
      <c r="G276" s="130"/>
      <c r="H276" s="76"/>
      <c r="I276" s="76">
        <v>2000</v>
      </c>
      <c r="J276" s="163" t="s">
        <v>701</v>
      </c>
      <c r="K276" s="543"/>
    </row>
    <row r="277" spans="1:11" ht="15.75" thickBot="1">
      <c r="A277" s="546"/>
      <c r="B277" s="174"/>
      <c r="C277" s="173"/>
      <c r="D277" s="174"/>
      <c r="E277" s="173"/>
      <c r="F277" s="174"/>
      <c r="G277" s="173"/>
      <c r="H277" s="174"/>
      <c r="I277" s="174">
        <v>3000</v>
      </c>
      <c r="J277" s="176" t="s">
        <v>579</v>
      </c>
      <c r="K277" s="547"/>
    </row>
    <row r="278" spans="1:11" ht="15.75" thickBot="1">
      <c r="A278" s="187" t="s">
        <v>451</v>
      </c>
      <c r="B278" s="180"/>
      <c r="C278" s="179"/>
      <c r="D278" s="180"/>
      <c r="E278" s="179"/>
      <c r="F278" s="180"/>
      <c r="G278" s="179"/>
      <c r="H278" s="180" t="s">
        <v>483</v>
      </c>
      <c r="I278" s="180">
        <v>340862</v>
      </c>
      <c r="J278" s="188" t="s">
        <v>726</v>
      </c>
      <c r="K278" s="328">
        <f>I278+F278+D278+B278</f>
        <v>340862</v>
      </c>
    </row>
    <row r="279" spans="1:11" ht="15.75" hidden="1" thickBot="1">
      <c r="A279" s="186" t="s">
        <v>384</v>
      </c>
      <c r="B279" s="551" t="s">
        <v>766</v>
      </c>
      <c r="C279" s="551"/>
      <c r="D279" s="551"/>
      <c r="E279" s="551"/>
      <c r="F279" s="551"/>
      <c r="G279" s="551"/>
      <c r="H279" s="551"/>
      <c r="I279" s="551"/>
      <c r="J279" s="551"/>
      <c r="K279" s="330"/>
    </row>
    <row r="280" spans="1:11">
      <c r="A280" s="544" t="s">
        <v>392</v>
      </c>
      <c r="B280" s="168">
        <v>35.5</v>
      </c>
      <c r="C280" s="169" t="s">
        <v>331</v>
      </c>
      <c r="D280" s="168"/>
      <c r="E280" s="169"/>
      <c r="F280" s="168"/>
      <c r="G280" s="169"/>
      <c r="H280" s="168" t="s">
        <v>483</v>
      </c>
      <c r="I280" s="168">
        <v>10000</v>
      </c>
      <c r="J280" s="171" t="s">
        <v>658</v>
      </c>
      <c r="K280" s="542">
        <f>I280+F280+D280+B280+I281</f>
        <v>20035.5</v>
      </c>
    </row>
    <row r="281" spans="1:11" ht="15.75" thickBot="1">
      <c r="A281" s="546"/>
      <c r="B281" s="174"/>
      <c r="C281" s="173"/>
      <c r="D281" s="174"/>
      <c r="E281" s="173"/>
      <c r="F281" s="174"/>
      <c r="G281" s="173"/>
      <c r="H281" s="174"/>
      <c r="I281" s="174">
        <v>10000</v>
      </c>
      <c r="J281" s="176" t="s">
        <v>617</v>
      </c>
      <c r="K281" s="547"/>
    </row>
    <row r="282" spans="1:11">
      <c r="A282" s="544" t="s">
        <v>385</v>
      </c>
      <c r="B282" s="168"/>
      <c r="C282" s="169"/>
      <c r="D282" s="168"/>
      <c r="E282" s="169"/>
      <c r="F282" s="168"/>
      <c r="G282" s="169"/>
      <c r="H282" s="168" t="s">
        <v>483</v>
      </c>
      <c r="I282" s="168">
        <v>1050</v>
      </c>
      <c r="J282" s="171" t="s">
        <v>659</v>
      </c>
      <c r="K282" s="542">
        <f>I282+F282+D282+B282+I283+I284+I285+I286</f>
        <v>20550</v>
      </c>
    </row>
    <row r="283" spans="1:11">
      <c r="A283" s="545"/>
      <c r="B283" s="76"/>
      <c r="C283" s="130"/>
      <c r="D283" s="76"/>
      <c r="E283" s="130"/>
      <c r="F283" s="76"/>
      <c r="G283" s="130"/>
      <c r="H283" s="76"/>
      <c r="I283" s="76">
        <v>2000</v>
      </c>
      <c r="J283" s="163" t="s">
        <v>660</v>
      </c>
      <c r="K283" s="543"/>
    </row>
    <row r="284" spans="1:11">
      <c r="A284" s="545"/>
      <c r="B284" s="76"/>
      <c r="C284" s="130"/>
      <c r="D284" s="76"/>
      <c r="E284" s="130"/>
      <c r="F284" s="76"/>
      <c r="G284" s="130"/>
      <c r="H284" s="76"/>
      <c r="I284" s="76">
        <v>7500</v>
      </c>
      <c r="J284" s="163" t="s">
        <v>661</v>
      </c>
      <c r="K284" s="543"/>
    </row>
    <row r="285" spans="1:11">
      <c r="A285" s="545"/>
      <c r="B285" s="76"/>
      <c r="C285" s="130"/>
      <c r="D285" s="76"/>
      <c r="E285" s="130"/>
      <c r="F285" s="76"/>
      <c r="G285" s="130"/>
      <c r="H285" s="76"/>
      <c r="I285" s="76">
        <v>6000</v>
      </c>
      <c r="J285" s="163" t="s">
        <v>662</v>
      </c>
      <c r="K285" s="543"/>
    </row>
    <row r="286" spans="1:11" ht="15.75" thickBot="1">
      <c r="A286" s="546"/>
      <c r="B286" s="174"/>
      <c r="C286" s="173"/>
      <c r="D286" s="174"/>
      <c r="E286" s="173"/>
      <c r="F286" s="174"/>
      <c r="G286" s="173"/>
      <c r="H286" s="174"/>
      <c r="I286" s="174">
        <v>4000</v>
      </c>
      <c r="J286" s="176" t="s">
        <v>663</v>
      </c>
      <c r="K286" s="547"/>
    </row>
    <row r="287" spans="1:11" ht="15.75" hidden="1" thickBot="1">
      <c r="A287" s="185" t="s">
        <v>452</v>
      </c>
      <c r="B287" s="548" t="s">
        <v>766</v>
      </c>
      <c r="C287" s="548"/>
      <c r="D287" s="548"/>
      <c r="E287" s="548"/>
      <c r="F287" s="548"/>
      <c r="G287" s="548"/>
      <c r="H287" s="548"/>
      <c r="I287" s="548"/>
      <c r="J287" s="548"/>
      <c r="K287" s="331"/>
    </row>
    <row r="288" spans="1:11" hidden="1">
      <c r="A288" s="189" t="s">
        <v>453</v>
      </c>
      <c r="B288" s="550" t="s">
        <v>766</v>
      </c>
      <c r="C288" s="550"/>
      <c r="D288" s="550"/>
      <c r="E288" s="550"/>
      <c r="F288" s="550"/>
      <c r="G288" s="550"/>
      <c r="H288" s="550"/>
      <c r="I288" s="550"/>
      <c r="J288" s="550"/>
      <c r="K288" s="332"/>
    </row>
    <row r="289" spans="1:11" ht="15.75" thickBot="1">
      <c r="A289" s="187" t="s">
        <v>454</v>
      </c>
      <c r="B289" s="180">
        <f>1592.01+9869.17</f>
        <v>11461.18</v>
      </c>
      <c r="C289" s="179" t="s">
        <v>331</v>
      </c>
      <c r="D289" s="180">
        <f>383.54+413.66+413.85</f>
        <v>1211.0500000000002</v>
      </c>
      <c r="E289" s="179" t="s">
        <v>331</v>
      </c>
      <c r="F289" s="180">
        <f>471+314+314+(17*78.5)</f>
        <v>2433.5</v>
      </c>
      <c r="G289" s="179"/>
      <c r="H289" s="180"/>
      <c r="I289" s="180"/>
      <c r="J289" s="188"/>
      <c r="K289" s="328">
        <f>I289+F289+D289+B289</f>
        <v>15105.73</v>
      </c>
    </row>
    <row r="290" spans="1:11" ht="15.75" thickBot="1">
      <c r="A290" s="187" t="s">
        <v>479</v>
      </c>
      <c r="B290" s="180"/>
      <c r="C290" s="179"/>
      <c r="D290" s="180"/>
      <c r="E290" s="179"/>
      <c r="F290" s="180">
        <v>1814.7</v>
      </c>
      <c r="G290" s="179" t="s">
        <v>331</v>
      </c>
      <c r="H290" s="180"/>
      <c r="I290" s="180"/>
      <c r="J290" s="188"/>
      <c r="K290" s="328">
        <f>I290+F290+D290+B290</f>
        <v>1814.7</v>
      </c>
    </row>
    <row r="291" spans="1:11">
      <c r="A291" s="544" t="s">
        <v>386</v>
      </c>
      <c r="B291" s="168">
        <f>113.74+81.24</f>
        <v>194.98</v>
      </c>
      <c r="C291" s="169" t="s">
        <v>331</v>
      </c>
      <c r="D291" s="168"/>
      <c r="E291" s="169"/>
      <c r="F291" s="168">
        <v>381.33</v>
      </c>
      <c r="G291" s="169" t="s">
        <v>331</v>
      </c>
      <c r="H291" s="168" t="s">
        <v>483</v>
      </c>
      <c r="I291" s="168">
        <v>5000</v>
      </c>
      <c r="J291" s="171" t="s">
        <v>664</v>
      </c>
      <c r="K291" s="542">
        <f>I291+F291+D291+B291+I292+I293</f>
        <v>56391.369999999995</v>
      </c>
    </row>
    <row r="292" spans="1:11">
      <c r="A292" s="545"/>
      <c r="B292" s="76"/>
      <c r="C292" s="130"/>
      <c r="D292" s="76"/>
      <c r="E292" s="130"/>
      <c r="F292" s="76"/>
      <c r="G292" s="130"/>
      <c r="H292" s="76"/>
      <c r="I292" s="76">
        <v>50000</v>
      </c>
      <c r="J292" s="163" t="s">
        <v>665</v>
      </c>
      <c r="K292" s="543"/>
    </row>
    <row r="293" spans="1:11" ht="15.75" thickBot="1">
      <c r="A293" s="546"/>
      <c r="B293" s="174"/>
      <c r="C293" s="173"/>
      <c r="D293" s="174"/>
      <c r="E293" s="173"/>
      <c r="F293" s="174"/>
      <c r="G293" s="173"/>
      <c r="H293" s="174"/>
      <c r="I293" s="174">
        <v>815.06</v>
      </c>
      <c r="J293" s="176" t="s">
        <v>666</v>
      </c>
      <c r="K293" s="547"/>
    </row>
    <row r="294" spans="1:11" ht="15.75" thickBot="1">
      <c r="A294" s="187" t="s">
        <v>455</v>
      </c>
      <c r="B294" s="180"/>
      <c r="C294" s="179"/>
      <c r="D294" s="180"/>
      <c r="E294" s="179"/>
      <c r="F294" s="180"/>
      <c r="G294" s="179"/>
      <c r="H294" s="180"/>
      <c r="I294" s="180"/>
      <c r="J294" s="188"/>
      <c r="K294" s="328">
        <f>I294+F294+D294+B294</f>
        <v>0</v>
      </c>
    </row>
    <row r="295" spans="1:11" hidden="1">
      <c r="A295" s="186" t="s">
        <v>387</v>
      </c>
      <c r="B295" s="551" t="s">
        <v>766</v>
      </c>
      <c r="C295" s="551"/>
      <c r="D295" s="551"/>
      <c r="E295" s="551"/>
      <c r="F295" s="551"/>
      <c r="G295" s="551"/>
      <c r="H295" s="551"/>
      <c r="I295" s="551"/>
      <c r="J295" s="551"/>
      <c r="K295" s="330"/>
    </row>
    <row r="296" spans="1:11" ht="15.75" thickBot="1">
      <c r="A296" s="187" t="s">
        <v>456</v>
      </c>
      <c r="B296" s="180">
        <f>13.39+426.29</f>
        <v>439.68</v>
      </c>
      <c r="C296" s="179" t="s">
        <v>331</v>
      </c>
      <c r="D296" s="180"/>
      <c r="E296" s="179"/>
      <c r="F296" s="180"/>
      <c r="G296" s="179"/>
      <c r="H296" s="180" t="s">
        <v>483</v>
      </c>
      <c r="I296" s="180">
        <v>3608.35</v>
      </c>
      <c r="J296" s="188" t="s">
        <v>484</v>
      </c>
      <c r="K296" s="328">
        <f>I296+F296+D296+B296</f>
        <v>4048.0299999999997</v>
      </c>
    </row>
    <row r="297" spans="1:11" ht="15.75" hidden="1" thickBot="1">
      <c r="A297" s="186" t="s">
        <v>457</v>
      </c>
      <c r="B297" s="551" t="s">
        <v>766</v>
      </c>
      <c r="C297" s="551"/>
      <c r="D297" s="551"/>
      <c r="E297" s="551"/>
      <c r="F297" s="551"/>
      <c r="G297" s="551"/>
      <c r="H297" s="551"/>
      <c r="I297" s="551"/>
      <c r="J297" s="551"/>
      <c r="K297" s="330"/>
    </row>
    <row r="298" spans="1:11">
      <c r="A298" s="544" t="s">
        <v>458</v>
      </c>
      <c r="B298" s="168">
        <v>643.95000000000005</v>
      </c>
      <c r="C298" s="169" t="s">
        <v>331</v>
      </c>
      <c r="D298" s="168">
        <v>383.02</v>
      </c>
      <c r="E298" s="169" t="s">
        <v>331</v>
      </c>
      <c r="F298" s="168"/>
      <c r="G298" s="169"/>
      <c r="H298" s="168" t="s">
        <v>483</v>
      </c>
      <c r="I298" s="168">
        <v>733614.2</v>
      </c>
      <c r="J298" s="171" t="s">
        <v>754</v>
      </c>
      <c r="K298" s="542">
        <f>I298+F298+D298+B298+D299+I299+I300+I301+I302+I303</f>
        <v>886602.50999999989</v>
      </c>
    </row>
    <row r="299" spans="1:11">
      <c r="A299" s="545"/>
      <c r="B299" s="76"/>
      <c r="C299" s="130"/>
      <c r="D299" s="76">
        <v>413.34</v>
      </c>
      <c r="E299" s="130" t="s">
        <v>331</v>
      </c>
      <c r="F299" s="76"/>
      <c r="G299" s="130"/>
      <c r="H299" s="76"/>
      <c r="I299" s="76">
        <v>40000</v>
      </c>
      <c r="J299" s="163" t="s">
        <v>755</v>
      </c>
      <c r="K299" s="543"/>
    </row>
    <row r="300" spans="1:11">
      <c r="A300" s="545"/>
      <c r="B300" s="76"/>
      <c r="C300" s="130"/>
      <c r="D300" s="76"/>
      <c r="E300" s="130"/>
      <c r="F300" s="76"/>
      <c r="G300" s="130"/>
      <c r="H300" s="76"/>
      <c r="I300" s="76">
        <v>18500</v>
      </c>
      <c r="J300" s="163" t="s">
        <v>487</v>
      </c>
      <c r="K300" s="543"/>
    </row>
    <row r="301" spans="1:11">
      <c r="A301" s="545"/>
      <c r="B301" s="76"/>
      <c r="C301" s="130"/>
      <c r="D301" s="76"/>
      <c r="E301" s="130"/>
      <c r="F301" s="76"/>
      <c r="G301" s="130"/>
      <c r="H301" s="76"/>
      <c r="I301" s="76">
        <v>30000</v>
      </c>
      <c r="J301" s="163" t="s">
        <v>756</v>
      </c>
      <c r="K301" s="543"/>
    </row>
    <row r="302" spans="1:11">
      <c r="A302" s="545"/>
      <c r="B302" s="76"/>
      <c r="C302" s="130"/>
      <c r="D302" s="76"/>
      <c r="E302" s="130"/>
      <c r="F302" s="76"/>
      <c r="G302" s="130"/>
      <c r="H302" s="76"/>
      <c r="I302" s="76">
        <v>43048</v>
      </c>
      <c r="J302" s="163" t="s">
        <v>757</v>
      </c>
      <c r="K302" s="543"/>
    </row>
    <row r="303" spans="1:11" ht="15.75" thickBot="1">
      <c r="A303" s="546"/>
      <c r="B303" s="174"/>
      <c r="C303" s="173"/>
      <c r="D303" s="174"/>
      <c r="E303" s="173"/>
      <c r="F303" s="174"/>
      <c r="G303" s="173"/>
      <c r="H303" s="174"/>
      <c r="I303" s="174">
        <v>20000</v>
      </c>
      <c r="J303" s="176" t="s">
        <v>758</v>
      </c>
      <c r="K303" s="547"/>
    </row>
    <row r="304" spans="1:11" hidden="1">
      <c r="A304" s="186" t="s">
        <v>459</v>
      </c>
      <c r="B304" s="551" t="s">
        <v>766</v>
      </c>
      <c r="C304" s="551"/>
      <c r="D304" s="551"/>
      <c r="E304" s="551"/>
      <c r="F304" s="551"/>
      <c r="G304" s="551"/>
      <c r="H304" s="551"/>
      <c r="I304" s="551"/>
      <c r="J304" s="551"/>
      <c r="K304" s="330"/>
    </row>
    <row r="305" spans="1:11" ht="15.75" thickBot="1">
      <c r="A305" s="187" t="s">
        <v>460</v>
      </c>
      <c r="B305" s="180"/>
      <c r="C305" s="179"/>
      <c r="D305" s="180"/>
      <c r="E305" s="179"/>
      <c r="F305" s="180">
        <v>612</v>
      </c>
      <c r="G305" s="179" t="s">
        <v>331</v>
      </c>
      <c r="H305" s="180"/>
      <c r="I305" s="180"/>
      <c r="J305" s="188"/>
      <c r="K305" s="328">
        <f>I305+F305+D305+B305</f>
        <v>612</v>
      </c>
    </row>
    <row r="306" spans="1:11" ht="15.75" hidden="1" thickBot="1">
      <c r="A306" s="186" t="s">
        <v>461</v>
      </c>
      <c r="B306" s="551" t="s">
        <v>766</v>
      </c>
      <c r="C306" s="551"/>
      <c r="D306" s="551"/>
      <c r="E306" s="551"/>
      <c r="F306" s="551"/>
      <c r="G306" s="551"/>
      <c r="H306" s="551"/>
      <c r="I306" s="551"/>
      <c r="J306" s="551"/>
      <c r="K306" s="330"/>
    </row>
    <row r="307" spans="1:11">
      <c r="A307" s="544" t="s">
        <v>462</v>
      </c>
      <c r="B307" s="168"/>
      <c r="C307" s="169"/>
      <c r="D307" s="168"/>
      <c r="E307" s="169"/>
      <c r="F307" s="168">
        <v>957</v>
      </c>
      <c r="G307" s="169" t="s">
        <v>331</v>
      </c>
      <c r="H307" s="168" t="s">
        <v>483</v>
      </c>
      <c r="I307" s="168">
        <v>1200</v>
      </c>
      <c r="J307" s="171" t="s">
        <v>667</v>
      </c>
      <c r="K307" s="542">
        <f>I307+F307+D307+B307+I308+I309+I310+I311+I312</f>
        <v>39765.35</v>
      </c>
    </row>
    <row r="308" spans="1:11">
      <c r="A308" s="545"/>
      <c r="B308" s="76"/>
      <c r="C308" s="130"/>
      <c r="D308" s="76"/>
      <c r="E308" s="130"/>
      <c r="F308" s="76"/>
      <c r="G308" s="130"/>
      <c r="H308" s="76"/>
      <c r="I308" s="76">
        <v>3608.35</v>
      </c>
      <c r="J308" s="163" t="s">
        <v>484</v>
      </c>
      <c r="K308" s="543"/>
    </row>
    <row r="309" spans="1:11">
      <c r="A309" s="545"/>
      <c r="B309" s="76"/>
      <c r="C309" s="130"/>
      <c r="D309" s="76"/>
      <c r="E309" s="130"/>
      <c r="F309" s="76"/>
      <c r="G309" s="130"/>
      <c r="H309" s="76"/>
      <c r="I309" s="76">
        <v>10000</v>
      </c>
      <c r="J309" s="163" t="s">
        <v>668</v>
      </c>
      <c r="K309" s="543"/>
    </row>
    <row r="310" spans="1:11">
      <c r="A310" s="545"/>
      <c r="B310" s="76"/>
      <c r="C310" s="130"/>
      <c r="D310" s="76"/>
      <c r="E310" s="130"/>
      <c r="F310" s="76"/>
      <c r="G310" s="130"/>
      <c r="H310" s="76"/>
      <c r="I310" s="76">
        <v>1500</v>
      </c>
      <c r="J310" s="163" t="s">
        <v>669</v>
      </c>
      <c r="K310" s="543"/>
    </row>
    <row r="311" spans="1:11">
      <c r="A311" s="545"/>
      <c r="B311" s="76"/>
      <c r="C311" s="130"/>
      <c r="D311" s="76"/>
      <c r="E311" s="130"/>
      <c r="F311" s="76"/>
      <c r="G311" s="130"/>
      <c r="H311" s="76"/>
      <c r="I311" s="76">
        <v>2500</v>
      </c>
      <c r="J311" s="163" t="s">
        <v>670</v>
      </c>
      <c r="K311" s="543"/>
    </row>
    <row r="312" spans="1:11" ht="15.75" thickBot="1">
      <c r="A312" s="546"/>
      <c r="B312" s="174"/>
      <c r="C312" s="173"/>
      <c r="D312" s="174"/>
      <c r="E312" s="173"/>
      <c r="F312" s="174"/>
      <c r="G312" s="173"/>
      <c r="H312" s="174"/>
      <c r="I312" s="174">
        <v>20000</v>
      </c>
      <c r="J312" s="176" t="s">
        <v>671</v>
      </c>
      <c r="K312" s="547"/>
    </row>
    <row r="313" spans="1:11" ht="15.75" thickBot="1">
      <c r="A313" s="187" t="s">
        <v>478</v>
      </c>
      <c r="B313" s="180"/>
      <c r="C313" s="179"/>
      <c r="D313" s="180"/>
      <c r="E313" s="179"/>
      <c r="F313" s="180"/>
      <c r="G313" s="179"/>
      <c r="H313" s="180" t="s">
        <v>483</v>
      </c>
      <c r="I313" s="180">
        <v>2000</v>
      </c>
      <c r="J313" s="188" t="s">
        <v>672</v>
      </c>
      <c r="K313" s="328">
        <f>I313+F313+D313+B313</f>
        <v>2000</v>
      </c>
    </row>
    <row r="314" spans="1:11" ht="15.75" thickBot="1">
      <c r="A314" s="187" t="s">
        <v>477</v>
      </c>
      <c r="B314" s="180"/>
      <c r="C314" s="197"/>
      <c r="D314" s="180"/>
      <c r="E314" s="179"/>
      <c r="F314" s="180"/>
      <c r="G314" s="179"/>
      <c r="H314" s="180" t="s">
        <v>483</v>
      </c>
      <c r="I314" s="180">
        <v>15000</v>
      </c>
      <c r="J314" s="198">
        <v>41369</v>
      </c>
      <c r="K314" s="328">
        <f>I314+F314+D314+B314</f>
        <v>15000</v>
      </c>
    </row>
    <row r="315" spans="1:11">
      <c r="A315" s="544" t="s">
        <v>480</v>
      </c>
      <c r="B315" s="168"/>
      <c r="C315" s="169"/>
      <c r="D315" s="168"/>
      <c r="E315" s="169"/>
      <c r="F315" s="168"/>
      <c r="G315" s="169"/>
      <c r="H315" s="168" t="s">
        <v>483</v>
      </c>
      <c r="I315" s="168">
        <v>3000</v>
      </c>
      <c r="J315" s="171" t="s">
        <v>634</v>
      </c>
      <c r="K315" s="542">
        <f>I315+F315+D315+B315+I316</f>
        <v>8000</v>
      </c>
    </row>
    <row r="316" spans="1:11" ht="15.75" thickBot="1">
      <c r="A316" s="546"/>
      <c r="B316" s="174"/>
      <c r="C316" s="173"/>
      <c r="D316" s="174"/>
      <c r="E316" s="173"/>
      <c r="F316" s="174"/>
      <c r="G316" s="173"/>
      <c r="H316" s="174"/>
      <c r="I316" s="174">
        <v>5000</v>
      </c>
      <c r="J316" s="176" t="s">
        <v>673</v>
      </c>
      <c r="K316" s="547"/>
    </row>
    <row r="317" spans="1:11">
      <c r="A317" s="544" t="s">
        <v>476</v>
      </c>
      <c r="B317" s="168"/>
      <c r="C317" s="169"/>
      <c r="D317" s="168"/>
      <c r="E317" s="169"/>
      <c r="F317" s="168"/>
      <c r="G317" s="169"/>
      <c r="H317" s="168" t="s">
        <v>483</v>
      </c>
      <c r="I317" s="168">
        <v>10000</v>
      </c>
      <c r="J317" s="171" t="s">
        <v>674</v>
      </c>
      <c r="K317" s="542">
        <f>I317+F317+D317+B317+I318</f>
        <v>13200</v>
      </c>
    </row>
    <row r="318" spans="1:11" ht="15.75" thickBot="1">
      <c r="A318" s="546"/>
      <c r="B318" s="174"/>
      <c r="C318" s="173"/>
      <c r="D318" s="174"/>
      <c r="E318" s="173"/>
      <c r="F318" s="174"/>
      <c r="G318" s="173"/>
      <c r="H318" s="174"/>
      <c r="I318" s="174">
        <v>3200</v>
      </c>
      <c r="J318" s="176" t="s">
        <v>675</v>
      </c>
      <c r="K318" s="547"/>
    </row>
    <row r="319" spans="1:11">
      <c r="A319" s="544" t="s">
        <v>463</v>
      </c>
      <c r="B319" s="168"/>
      <c r="C319" s="169"/>
      <c r="D319" s="168"/>
      <c r="E319" s="169"/>
      <c r="F319" s="168"/>
      <c r="G319" s="169"/>
      <c r="H319" s="168" t="s">
        <v>483</v>
      </c>
      <c r="I319" s="168">
        <v>12000</v>
      </c>
      <c r="J319" s="171" t="s">
        <v>759</v>
      </c>
      <c r="K319" s="542">
        <f>I319+F319+D319+B319+I320</f>
        <v>24000</v>
      </c>
    </row>
    <row r="320" spans="1:11" ht="15.75" thickBot="1">
      <c r="A320" s="546"/>
      <c r="B320" s="174"/>
      <c r="C320" s="173"/>
      <c r="D320" s="174"/>
      <c r="E320" s="173"/>
      <c r="F320" s="174"/>
      <c r="G320" s="173"/>
      <c r="H320" s="174"/>
      <c r="I320" s="174">
        <v>12000</v>
      </c>
      <c r="J320" s="176" t="s">
        <v>750</v>
      </c>
      <c r="K320" s="547"/>
    </row>
    <row r="321" spans="1:11" ht="15.75" hidden="1" thickBot="1">
      <c r="A321" s="185" t="s">
        <v>388</v>
      </c>
      <c r="B321" s="548" t="s">
        <v>766</v>
      </c>
      <c r="C321" s="548"/>
      <c r="D321" s="548"/>
      <c r="E321" s="548"/>
      <c r="F321" s="548"/>
      <c r="G321" s="548"/>
      <c r="H321" s="548"/>
      <c r="I321" s="548"/>
      <c r="J321" s="548"/>
      <c r="K321" s="331"/>
    </row>
    <row r="322" spans="1:11" ht="15.75" hidden="1" thickBot="1">
      <c r="A322" s="144" t="s">
        <v>467</v>
      </c>
      <c r="B322" s="549" t="s">
        <v>766</v>
      </c>
      <c r="C322" s="549"/>
      <c r="D322" s="549"/>
      <c r="E322" s="549"/>
      <c r="F322" s="549"/>
      <c r="G322" s="549"/>
      <c r="H322" s="549"/>
      <c r="I322" s="549"/>
      <c r="J322" s="549"/>
      <c r="K322" s="334"/>
    </row>
    <row r="323" spans="1:11" ht="15.75" hidden="1" thickBot="1">
      <c r="A323" s="144" t="s">
        <v>389</v>
      </c>
      <c r="B323" s="549" t="s">
        <v>766</v>
      </c>
      <c r="C323" s="549"/>
      <c r="D323" s="549"/>
      <c r="E323" s="549"/>
      <c r="F323" s="549"/>
      <c r="G323" s="549"/>
      <c r="H323" s="549"/>
      <c r="I323" s="549"/>
      <c r="J323" s="549"/>
      <c r="K323" s="334"/>
    </row>
    <row r="324" spans="1:11" ht="15.75" hidden="1" thickBot="1">
      <c r="A324" s="144" t="s">
        <v>464</v>
      </c>
      <c r="B324" s="549" t="s">
        <v>766</v>
      </c>
      <c r="C324" s="549"/>
      <c r="D324" s="549"/>
      <c r="E324" s="549"/>
      <c r="F324" s="549"/>
      <c r="G324" s="549"/>
      <c r="H324" s="549"/>
      <c r="I324" s="549"/>
      <c r="J324" s="549"/>
      <c r="K324" s="334"/>
    </row>
    <row r="325" spans="1:11" ht="15.75" hidden="1" thickBot="1">
      <c r="A325" s="144" t="s">
        <v>465</v>
      </c>
      <c r="B325" s="549" t="s">
        <v>766</v>
      </c>
      <c r="C325" s="549"/>
      <c r="D325" s="549"/>
      <c r="E325" s="549"/>
      <c r="F325" s="549"/>
      <c r="G325" s="549"/>
      <c r="H325" s="549"/>
      <c r="I325" s="549"/>
      <c r="J325" s="549"/>
      <c r="K325" s="334"/>
    </row>
    <row r="326" spans="1:11" ht="15.75" hidden="1" thickBot="1">
      <c r="A326" s="144" t="s">
        <v>466</v>
      </c>
      <c r="B326" s="549" t="s">
        <v>766</v>
      </c>
      <c r="C326" s="549"/>
      <c r="D326" s="549"/>
      <c r="E326" s="549"/>
      <c r="F326" s="549"/>
      <c r="G326" s="549"/>
      <c r="H326" s="549"/>
      <c r="I326" s="549"/>
      <c r="J326" s="549"/>
      <c r="K326" s="334"/>
    </row>
    <row r="327" spans="1:11" ht="15.75" hidden="1" thickBot="1">
      <c r="A327" s="189" t="s">
        <v>390</v>
      </c>
      <c r="B327" s="550" t="s">
        <v>766</v>
      </c>
      <c r="C327" s="550"/>
      <c r="D327" s="550"/>
      <c r="E327" s="550"/>
      <c r="F327" s="550"/>
      <c r="G327" s="550"/>
      <c r="H327" s="550"/>
      <c r="I327" s="550"/>
      <c r="J327" s="550"/>
      <c r="K327" s="332"/>
    </row>
    <row r="328" spans="1:11">
      <c r="A328" s="544" t="s">
        <v>391</v>
      </c>
      <c r="B328" s="168"/>
      <c r="C328" s="169"/>
      <c r="D328" s="168"/>
      <c r="E328" s="169"/>
      <c r="F328" s="168"/>
      <c r="G328" s="169"/>
      <c r="H328" s="168" t="s">
        <v>483</v>
      </c>
      <c r="I328" s="168">
        <v>1619.3</v>
      </c>
      <c r="J328" s="171" t="s">
        <v>676</v>
      </c>
      <c r="K328" s="542">
        <f>I328+F328+D328+B328+I329+I330+I331</f>
        <v>82923.27</v>
      </c>
    </row>
    <row r="329" spans="1:11">
      <c r="A329" s="545"/>
      <c r="B329" s="76"/>
      <c r="C329" s="130"/>
      <c r="D329" s="76"/>
      <c r="E329" s="130"/>
      <c r="F329" s="76"/>
      <c r="G329" s="130"/>
      <c r="H329" s="76"/>
      <c r="I329" s="76">
        <v>72303.97</v>
      </c>
      <c r="J329" s="163" t="s">
        <v>608</v>
      </c>
      <c r="K329" s="543"/>
    </row>
    <row r="330" spans="1:11">
      <c r="A330" s="545"/>
      <c r="B330" s="76"/>
      <c r="C330" s="130"/>
      <c r="D330" s="76"/>
      <c r="E330" s="130"/>
      <c r="F330" s="76"/>
      <c r="G330" s="130"/>
      <c r="H330" s="76"/>
      <c r="I330" s="76">
        <v>6000</v>
      </c>
      <c r="J330" s="163" t="s">
        <v>677</v>
      </c>
      <c r="K330" s="543"/>
    </row>
    <row r="331" spans="1:11" ht="15.75" thickBot="1">
      <c r="A331" s="546"/>
      <c r="B331" s="174"/>
      <c r="C331" s="173"/>
      <c r="D331" s="174"/>
      <c r="E331" s="173"/>
      <c r="F331" s="174"/>
      <c r="G331" s="173"/>
      <c r="H331" s="174"/>
      <c r="I331" s="174">
        <v>3000</v>
      </c>
      <c r="J331" s="176" t="s">
        <v>678</v>
      </c>
      <c r="K331" s="547"/>
    </row>
    <row r="332" spans="1:11" ht="15.75" thickBot="1">
      <c r="A332" s="187" t="s">
        <v>468</v>
      </c>
      <c r="B332" s="180"/>
      <c r="C332" s="179"/>
      <c r="D332" s="180"/>
      <c r="E332" s="179"/>
      <c r="F332" s="180">
        <v>1016.47</v>
      </c>
      <c r="G332" s="179" t="s">
        <v>331</v>
      </c>
      <c r="H332" s="180"/>
      <c r="I332" s="180"/>
      <c r="J332" s="188"/>
      <c r="K332" s="328">
        <f>I332+F332+D332+B332</f>
        <v>1016.47</v>
      </c>
    </row>
    <row r="333" spans="1:11" hidden="1">
      <c r="A333" s="186" t="s">
        <v>469</v>
      </c>
      <c r="B333" s="551" t="s">
        <v>766</v>
      </c>
      <c r="C333" s="551"/>
      <c r="D333" s="551"/>
      <c r="E333" s="551"/>
      <c r="F333" s="551"/>
      <c r="G333" s="551"/>
      <c r="H333" s="551"/>
      <c r="I333" s="551"/>
      <c r="J333" s="551"/>
      <c r="K333" s="330"/>
    </row>
    <row r="334" spans="1:11" ht="15.75" thickBot="1">
      <c r="A334" s="187" t="s">
        <v>470</v>
      </c>
      <c r="B334" s="180">
        <v>2893.67</v>
      </c>
      <c r="C334" s="179" t="s">
        <v>331</v>
      </c>
      <c r="D334" s="180"/>
      <c r="E334" s="179"/>
      <c r="F334" s="180"/>
      <c r="G334" s="179"/>
      <c r="H334" s="180" t="s">
        <v>483</v>
      </c>
      <c r="I334" s="180">
        <v>340862</v>
      </c>
      <c r="J334" s="188" t="s">
        <v>726</v>
      </c>
      <c r="K334" s="328">
        <f>I334+F334+D334+B334</f>
        <v>343755.67</v>
      </c>
    </row>
    <row r="335" spans="1:11" ht="15.75" hidden="1" thickBot="1">
      <c r="A335" s="185" t="s">
        <v>471</v>
      </c>
      <c r="B335" s="548" t="s">
        <v>766</v>
      </c>
      <c r="C335" s="548"/>
      <c r="D335" s="548"/>
      <c r="E335" s="548"/>
      <c r="F335" s="548"/>
      <c r="G335" s="548"/>
      <c r="H335" s="548"/>
      <c r="I335" s="548"/>
      <c r="J335" s="548"/>
      <c r="K335" s="331"/>
    </row>
  </sheetData>
  <sortState ref="A7:A328">
    <sortCondition ref="A7:A328"/>
  </sortState>
  <mergeCells count="172">
    <mergeCell ref="B333:J333"/>
    <mergeCell ref="B335:J335"/>
    <mergeCell ref="B216:J216"/>
    <mergeCell ref="B221:J221"/>
    <mergeCell ref="B229:J229"/>
    <mergeCell ref="B230:J230"/>
    <mergeCell ref="B243:J243"/>
    <mergeCell ref="B245:J245"/>
    <mergeCell ref="B250:J250"/>
    <mergeCell ref="B267:J267"/>
    <mergeCell ref="B274:J274"/>
    <mergeCell ref="B7:J7"/>
    <mergeCell ref="B16:J16"/>
    <mergeCell ref="B20:J20"/>
    <mergeCell ref="B23:J23"/>
    <mergeCell ref="B30:J30"/>
    <mergeCell ref="B79:J79"/>
    <mergeCell ref="B100:J100"/>
    <mergeCell ref="B101:J101"/>
    <mergeCell ref="B118:J118"/>
    <mergeCell ref="A219:A220"/>
    <mergeCell ref="K219:K220"/>
    <mergeCell ref="A149:A150"/>
    <mergeCell ref="K149:K150"/>
    <mergeCell ref="A8:A10"/>
    <mergeCell ref="K8:K10"/>
    <mergeCell ref="A65:A68"/>
    <mergeCell ref="K65:K68"/>
    <mergeCell ref="A75:A77"/>
    <mergeCell ref="K75:K77"/>
    <mergeCell ref="A12:A13"/>
    <mergeCell ref="K12:K13"/>
    <mergeCell ref="K14:K15"/>
    <mergeCell ref="A14:A15"/>
    <mergeCell ref="K18:K19"/>
    <mergeCell ref="A18:A19"/>
    <mergeCell ref="A21:A22"/>
    <mergeCell ref="K21:K22"/>
    <mergeCell ref="A102:A105"/>
    <mergeCell ref="K102:K105"/>
    <mergeCell ref="B119:J119"/>
    <mergeCell ref="B136:J136"/>
    <mergeCell ref="B151:J151"/>
    <mergeCell ref="B162:J162"/>
    <mergeCell ref="A152:A161"/>
    <mergeCell ref="K152:K161"/>
    <mergeCell ref="A171:A178"/>
    <mergeCell ref="A32:A50"/>
    <mergeCell ref="K32:K50"/>
    <mergeCell ref="A82:A86"/>
    <mergeCell ref="K82:K86"/>
    <mergeCell ref="A80:A81"/>
    <mergeCell ref="K80:K81"/>
    <mergeCell ref="A88:A89"/>
    <mergeCell ref="K88:K89"/>
    <mergeCell ref="A144:A146"/>
    <mergeCell ref="K144:K146"/>
    <mergeCell ref="A108:A111"/>
    <mergeCell ref="K108:K111"/>
    <mergeCell ref="A93:A94"/>
    <mergeCell ref="K93:K94"/>
    <mergeCell ref="A95:A98"/>
    <mergeCell ref="K95:K98"/>
    <mergeCell ref="A114:A117"/>
    <mergeCell ref="K114:K117"/>
    <mergeCell ref="A120:A122"/>
    <mergeCell ref="K120:K122"/>
    <mergeCell ref="A112:A113"/>
    <mergeCell ref="K25:K28"/>
    <mergeCell ref="A51:A60"/>
    <mergeCell ref="A25:A28"/>
    <mergeCell ref="K51:K60"/>
    <mergeCell ref="A61:A63"/>
    <mergeCell ref="K61:K63"/>
    <mergeCell ref="A69:A74"/>
    <mergeCell ref="K69:K74"/>
    <mergeCell ref="A90:A92"/>
    <mergeCell ref="K90:K92"/>
    <mergeCell ref="A1:J1"/>
    <mergeCell ref="B2:J2"/>
    <mergeCell ref="B3:J3"/>
    <mergeCell ref="B4:J4"/>
    <mergeCell ref="K5:K6"/>
    <mergeCell ref="A3:A5"/>
    <mergeCell ref="B5:C5"/>
    <mergeCell ref="D5:E5"/>
    <mergeCell ref="F5:G5"/>
    <mergeCell ref="H5:J5"/>
    <mergeCell ref="A123:A125"/>
    <mergeCell ref="K123:K125"/>
    <mergeCell ref="A126:A131"/>
    <mergeCell ref="K126:K131"/>
    <mergeCell ref="A132:A135"/>
    <mergeCell ref="K132:K135"/>
    <mergeCell ref="A137:A143"/>
    <mergeCell ref="K137:K143"/>
    <mergeCell ref="A147:A148"/>
    <mergeCell ref="K147:K148"/>
    <mergeCell ref="A164:A170"/>
    <mergeCell ref="K164:K170"/>
    <mergeCell ref="A184:A188"/>
    <mergeCell ref="K184:K188"/>
    <mergeCell ref="K171:K178"/>
    <mergeCell ref="A199:A201"/>
    <mergeCell ref="K199:K201"/>
    <mergeCell ref="A204:A215"/>
    <mergeCell ref="K204:K215"/>
    <mergeCell ref="A190:A193"/>
    <mergeCell ref="K190:K193"/>
    <mergeCell ref="B181:J181"/>
    <mergeCell ref="B182:J182"/>
    <mergeCell ref="B194:J194"/>
    <mergeCell ref="B195:J195"/>
    <mergeCell ref="B196:J196"/>
    <mergeCell ref="B197:J197"/>
    <mergeCell ref="B202:J202"/>
    <mergeCell ref="B203:J203"/>
    <mergeCell ref="A225:A227"/>
    <mergeCell ref="K225:K227"/>
    <mergeCell ref="A222:A224"/>
    <mergeCell ref="K222:K224"/>
    <mergeCell ref="A239:A240"/>
    <mergeCell ref="K239:K240"/>
    <mergeCell ref="A255:A262"/>
    <mergeCell ref="K255:K262"/>
    <mergeCell ref="A264:A265"/>
    <mergeCell ref="K264:K265"/>
    <mergeCell ref="A241:A242"/>
    <mergeCell ref="K241:K242"/>
    <mergeCell ref="A246:A249"/>
    <mergeCell ref="K246:K249"/>
    <mergeCell ref="A251:A254"/>
    <mergeCell ref="K251:K254"/>
    <mergeCell ref="A231:A237"/>
    <mergeCell ref="K231:K237"/>
    <mergeCell ref="A282:A286"/>
    <mergeCell ref="K282:K286"/>
    <mergeCell ref="A275:A277"/>
    <mergeCell ref="K275:K277"/>
    <mergeCell ref="A317:A318"/>
    <mergeCell ref="K317:K318"/>
    <mergeCell ref="B279:J279"/>
    <mergeCell ref="B287:J287"/>
    <mergeCell ref="B288:J288"/>
    <mergeCell ref="B295:J295"/>
    <mergeCell ref="B297:J297"/>
    <mergeCell ref="B304:J304"/>
    <mergeCell ref="B306:J306"/>
    <mergeCell ref="K112:K113"/>
    <mergeCell ref="A328:A331"/>
    <mergeCell ref="K328:K331"/>
    <mergeCell ref="A291:A293"/>
    <mergeCell ref="K291:K293"/>
    <mergeCell ref="A307:A312"/>
    <mergeCell ref="K307:K312"/>
    <mergeCell ref="A315:A316"/>
    <mergeCell ref="K315:K316"/>
    <mergeCell ref="A298:A303"/>
    <mergeCell ref="K298:K303"/>
    <mergeCell ref="A319:A320"/>
    <mergeCell ref="K319:K320"/>
    <mergeCell ref="B321:J321"/>
    <mergeCell ref="B322:J322"/>
    <mergeCell ref="B323:J323"/>
    <mergeCell ref="B324:J324"/>
    <mergeCell ref="B325:J325"/>
    <mergeCell ref="B326:J326"/>
    <mergeCell ref="B327:J327"/>
    <mergeCell ref="A270:A273"/>
    <mergeCell ref="K270:K273"/>
    <mergeCell ref="A280:A281"/>
    <mergeCell ref="K280:K281"/>
  </mergeCells>
  <printOptions horizontalCentered="1" verticalCentered="1"/>
  <pageMargins left="0.23622047244094491" right="0.23622047244094491" top="0.74803149606299213" bottom="0.74803149606299213" header="0.31496062992125984" footer="0.31496062992125984"/>
  <pageSetup paperSize="9" scale="33" orientation="portrait" r:id="rId1"/>
  <headerFooter>
    <oddFooter>&amp;L&amp;D&amp;C&amp;A_x000D_&amp;1#&amp;"Calibri"&amp;10&amp;K000000 Classificazione: C3 - Riservato&amp;R&amp;N</oddFooter>
  </headerFooter>
  <ignoredErrors>
    <ignoredError sqref="K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FF0000"/>
    <pageSetUpPr fitToPage="1"/>
  </sheetPr>
  <dimension ref="A1:J162"/>
  <sheetViews>
    <sheetView zoomScale="90" zoomScaleNormal="90" zoomScaleSheetLayoutView="80" workbookViewId="0">
      <pane xSplit="1" ySplit="5" topLeftCell="B130" activePane="bottomRight" state="frozen"/>
      <selection pane="topRight" activeCell="B1" sqref="B1"/>
      <selection pane="bottomLeft" activeCell="A6" sqref="A6"/>
      <selection pane="bottomRight" activeCell="N151" sqref="N151"/>
    </sheetView>
  </sheetViews>
  <sheetFormatPr defaultRowHeight="15"/>
  <cols>
    <col min="1" max="1" width="40.7109375" bestFit="1" customWidth="1"/>
    <col min="2" max="2" width="13.85546875" style="15" customWidth="1"/>
    <col min="3" max="3" width="14.28515625" style="15" customWidth="1"/>
    <col min="4" max="4" width="9.28515625" bestFit="1" customWidth="1"/>
    <col min="5" max="5" width="14.28515625" customWidth="1"/>
    <col min="6" max="6" width="12.7109375" bestFit="1" customWidth="1"/>
    <col min="7" max="7" width="13.28515625" bestFit="1" customWidth="1"/>
    <col min="8" max="8" width="9.42578125" bestFit="1" customWidth="1"/>
    <col min="9" max="10" width="9.28515625" bestFit="1" customWidth="1"/>
  </cols>
  <sheetData>
    <row r="1" spans="1:10">
      <c r="A1" s="467" t="s">
        <v>334</v>
      </c>
      <c r="B1" s="467"/>
      <c r="C1" s="467"/>
      <c r="D1" s="467"/>
      <c r="E1" s="467"/>
      <c r="F1" s="467"/>
      <c r="G1" s="467"/>
      <c r="H1" s="467"/>
      <c r="I1" s="467"/>
      <c r="J1" s="467"/>
    </row>
    <row r="2" spans="1:10">
      <c r="A2" s="470" t="s">
        <v>238</v>
      </c>
      <c r="B2" s="471"/>
      <c r="C2" s="472"/>
      <c r="D2" s="436" t="s">
        <v>239</v>
      </c>
      <c r="E2" s="436"/>
      <c r="F2" s="436"/>
      <c r="G2" s="436"/>
      <c r="H2" s="436"/>
      <c r="I2" s="436"/>
      <c r="J2" s="436"/>
    </row>
    <row r="3" spans="1:10">
      <c r="A3" s="465" t="s">
        <v>240</v>
      </c>
      <c r="B3" s="468" t="s">
        <v>241</v>
      </c>
      <c r="C3" s="468" t="s">
        <v>242</v>
      </c>
      <c r="D3" s="22">
        <v>1</v>
      </c>
      <c r="E3" s="85">
        <v>2</v>
      </c>
      <c r="F3" s="85">
        <v>3</v>
      </c>
      <c r="G3" s="85">
        <v>4</v>
      </c>
      <c r="H3" s="85">
        <v>5</v>
      </c>
      <c r="I3" s="85">
        <v>6</v>
      </c>
      <c r="J3" s="85">
        <v>7</v>
      </c>
    </row>
    <row r="4" spans="1:10" ht="45">
      <c r="A4" s="466"/>
      <c r="B4" s="469"/>
      <c r="C4" s="469"/>
      <c r="D4" s="23" t="s">
        <v>243</v>
      </c>
      <c r="E4" s="23" t="s">
        <v>244</v>
      </c>
      <c r="F4" s="23" t="s">
        <v>245</v>
      </c>
      <c r="G4" s="23" t="s">
        <v>246</v>
      </c>
      <c r="H4" s="23" t="s">
        <v>247</v>
      </c>
      <c r="I4" s="23" t="s">
        <v>248</v>
      </c>
      <c r="J4" s="23" t="s">
        <v>249</v>
      </c>
    </row>
    <row r="5" spans="1:10">
      <c r="A5" s="144" t="s">
        <v>395</v>
      </c>
      <c r="B5" s="462" t="s">
        <v>765</v>
      </c>
      <c r="C5" s="463"/>
      <c r="D5" s="463"/>
      <c r="E5" s="463"/>
      <c r="F5" s="463"/>
      <c r="G5" s="463"/>
      <c r="H5" s="463"/>
      <c r="I5" s="463"/>
      <c r="J5" s="464"/>
    </row>
    <row r="6" spans="1:10">
      <c r="A6" s="144" t="s">
        <v>396</v>
      </c>
      <c r="B6" s="144">
        <v>113893</v>
      </c>
      <c r="C6" s="86">
        <v>7078</v>
      </c>
      <c r="D6" s="129">
        <v>1</v>
      </c>
      <c r="E6" s="129">
        <v>0</v>
      </c>
      <c r="F6" s="129">
        <v>34235</v>
      </c>
      <c r="G6" s="129">
        <v>0</v>
      </c>
      <c r="H6" s="129">
        <v>0</v>
      </c>
      <c r="I6" s="129">
        <v>2</v>
      </c>
      <c r="J6" s="129">
        <v>2</v>
      </c>
    </row>
    <row r="7" spans="1:10" ht="14.45" customHeight="1">
      <c r="A7" s="149" t="s">
        <v>490</v>
      </c>
      <c r="B7" s="144"/>
      <c r="C7" s="144">
        <v>10314</v>
      </c>
      <c r="D7" s="129">
        <v>0</v>
      </c>
      <c r="E7" s="129">
        <v>0</v>
      </c>
      <c r="F7" s="129">
        <v>0</v>
      </c>
      <c r="G7" s="129">
        <v>0</v>
      </c>
      <c r="H7" s="129">
        <v>0</v>
      </c>
      <c r="I7" s="129">
        <v>0</v>
      </c>
      <c r="J7" s="129">
        <v>0</v>
      </c>
    </row>
    <row r="8" spans="1:10">
      <c r="A8" s="144" t="s">
        <v>397</v>
      </c>
      <c r="B8" s="144">
        <v>114073</v>
      </c>
      <c r="C8" s="86">
        <v>2654</v>
      </c>
      <c r="D8" s="129">
        <v>0</v>
      </c>
      <c r="E8" s="129">
        <v>0</v>
      </c>
      <c r="F8" s="129">
        <v>2752</v>
      </c>
      <c r="G8" s="129">
        <v>2956</v>
      </c>
      <c r="H8" s="129">
        <v>0</v>
      </c>
      <c r="I8" s="129">
        <v>0</v>
      </c>
      <c r="J8" s="129">
        <v>0</v>
      </c>
    </row>
    <row r="9" spans="1:10">
      <c r="A9" s="144" t="s">
        <v>398</v>
      </c>
      <c r="B9" s="144">
        <v>114073</v>
      </c>
      <c r="C9" s="86">
        <v>2655</v>
      </c>
      <c r="D9" s="129">
        <v>0</v>
      </c>
      <c r="E9" s="129">
        <v>0</v>
      </c>
      <c r="F9" s="129">
        <v>3768</v>
      </c>
      <c r="G9" s="129">
        <v>14046</v>
      </c>
      <c r="H9" s="129">
        <v>0</v>
      </c>
      <c r="I9" s="129">
        <v>3</v>
      </c>
      <c r="J9" s="129">
        <v>3</v>
      </c>
    </row>
    <row r="10" spans="1:10" s="16" customFormat="1">
      <c r="A10" s="144" t="s">
        <v>339</v>
      </c>
      <c r="B10" s="146">
        <v>114073</v>
      </c>
      <c r="C10" s="147">
        <v>2603</v>
      </c>
      <c r="D10" s="129">
        <v>0</v>
      </c>
      <c r="E10" s="129">
        <v>0</v>
      </c>
      <c r="F10" s="129">
        <v>7662</v>
      </c>
      <c r="G10" s="129">
        <v>2812</v>
      </c>
      <c r="H10" s="129">
        <v>0</v>
      </c>
      <c r="I10" s="129">
        <v>1</v>
      </c>
      <c r="J10" s="129">
        <v>8</v>
      </c>
    </row>
    <row r="11" spans="1:10" s="16" customFormat="1">
      <c r="A11" s="144" t="s">
        <v>399</v>
      </c>
      <c r="B11" s="462" t="s">
        <v>765</v>
      </c>
      <c r="C11" s="463"/>
      <c r="D11" s="463"/>
      <c r="E11" s="463"/>
      <c r="F11" s="463"/>
      <c r="G11" s="463"/>
      <c r="H11" s="463"/>
      <c r="I11" s="463"/>
      <c r="J11" s="464"/>
    </row>
    <row r="12" spans="1:10">
      <c r="A12" s="144" t="s">
        <v>340</v>
      </c>
      <c r="B12" s="148">
        <v>114073</v>
      </c>
      <c r="C12" s="148">
        <v>2604</v>
      </c>
      <c r="D12" s="129">
        <v>0</v>
      </c>
      <c r="E12" s="129">
        <v>0</v>
      </c>
      <c r="F12" s="129">
        <v>869</v>
      </c>
      <c r="G12" s="129">
        <v>2164</v>
      </c>
      <c r="H12" s="129">
        <v>0</v>
      </c>
      <c r="I12" s="129">
        <v>1</v>
      </c>
      <c r="J12" s="129">
        <v>1</v>
      </c>
    </row>
    <row r="13" spans="1:10">
      <c r="A13" s="144" t="s">
        <v>400</v>
      </c>
      <c r="B13" s="146">
        <v>113877</v>
      </c>
      <c r="C13" s="148">
        <v>7079</v>
      </c>
      <c r="D13" s="129">
        <v>3</v>
      </c>
      <c r="E13" s="129">
        <v>0</v>
      </c>
      <c r="F13" s="129">
        <v>39574</v>
      </c>
      <c r="G13" s="129">
        <v>0</v>
      </c>
      <c r="H13" s="129">
        <v>0</v>
      </c>
      <c r="I13" s="129">
        <v>4</v>
      </c>
      <c r="J13" s="129">
        <v>4</v>
      </c>
    </row>
    <row r="14" spans="1:10">
      <c r="A14" s="144" t="s">
        <v>499</v>
      </c>
      <c r="B14" s="15">
        <v>114073</v>
      </c>
      <c r="C14" s="86" t="s">
        <v>331</v>
      </c>
      <c r="D14" s="129">
        <v>0</v>
      </c>
      <c r="E14" s="129">
        <v>0</v>
      </c>
      <c r="F14" s="129">
        <v>0</v>
      </c>
      <c r="G14" s="129">
        <v>0</v>
      </c>
      <c r="H14" s="129">
        <v>0</v>
      </c>
      <c r="I14" s="129">
        <v>0</v>
      </c>
      <c r="J14" s="129">
        <v>0</v>
      </c>
    </row>
    <row r="15" spans="1:10">
      <c r="A15" s="144" t="s">
        <v>500</v>
      </c>
      <c r="B15" s="15">
        <v>113877</v>
      </c>
      <c r="C15" s="86" t="s">
        <v>331</v>
      </c>
      <c r="D15" s="129">
        <v>0</v>
      </c>
      <c r="E15" s="129">
        <v>0</v>
      </c>
      <c r="F15" s="129">
        <v>150</v>
      </c>
      <c r="G15" s="129">
        <v>0</v>
      </c>
      <c r="H15" s="129">
        <v>0</v>
      </c>
      <c r="I15" s="129">
        <v>0</v>
      </c>
      <c r="J15" s="129">
        <v>0</v>
      </c>
    </row>
    <row r="16" spans="1:10" ht="14.45" customHeight="1">
      <c r="A16" s="144" t="s">
        <v>401</v>
      </c>
      <c r="B16" s="462" t="s">
        <v>766</v>
      </c>
      <c r="C16" s="463"/>
      <c r="D16" s="463"/>
      <c r="E16" s="463"/>
      <c r="F16" s="463"/>
      <c r="G16" s="463"/>
      <c r="H16" s="463"/>
      <c r="I16" s="463"/>
      <c r="J16" s="464"/>
    </row>
    <row r="17" spans="1:10">
      <c r="A17" s="144" t="s">
        <v>501</v>
      </c>
      <c r="B17" s="15">
        <v>113890</v>
      </c>
      <c r="C17" s="86">
        <v>10649</v>
      </c>
      <c r="D17" s="129">
        <v>0</v>
      </c>
      <c r="E17" s="129">
        <v>0</v>
      </c>
      <c r="F17" s="129">
        <v>3096</v>
      </c>
      <c r="G17" s="129">
        <v>9316</v>
      </c>
      <c r="H17" s="129">
        <v>0</v>
      </c>
      <c r="I17" s="129">
        <v>1</v>
      </c>
      <c r="J17" s="129">
        <v>1</v>
      </c>
    </row>
    <row r="18" spans="1:10">
      <c r="A18" s="144" t="s">
        <v>341</v>
      </c>
      <c r="B18" s="146">
        <v>114073</v>
      </c>
      <c r="C18" s="86">
        <v>2607</v>
      </c>
      <c r="D18" s="129">
        <v>0</v>
      </c>
      <c r="E18" s="129">
        <v>0</v>
      </c>
      <c r="F18" s="129">
        <v>1371</v>
      </c>
      <c r="G18" s="129">
        <v>2144</v>
      </c>
      <c r="H18" s="129">
        <v>0</v>
      </c>
      <c r="I18" s="129">
        <v>2</v>
      </c>
      <c r="J18" s="129">
        <v>4</v>
      </c>
    </row>
    <row r="19" spans="1:10" ht="14.45" customHeight="1">
      <c r="A19" s="144" t="s">
        <v>402</v>
      </c>
      <c r="B19" s="462" t="s">
        <v>766</v>
      </c>
      <c r="C19" s="463"/>
      <c r="D19" s="463"/>
      <c r="E19" s="463"/>
      <c r="F19" s="463"/>
      <c r="G19" s="463"/>
      <c r="H19" s="463"/>
      <c r="I19" s="463"/>
      <c r="J19" s="464"/>
    </row>
    <row r="20" spans="1:10">
      <c r="A20" s="144" t="s">
        <v>342</v>
      </c>
      <c r="B20" s="146">
        <v>114073</v>
      </c>
      <c r="C20" s="86">
        <v>2608</v>
      </c>
      <c r="D20" s="129">
        <v>0</v>
      </c>
      <c r="E20" s="129">
        <v>0</v>
      </c>
      <c r="F20" s="129">
        <v>4220</v>
      </c>
      <c r="G20" s="129">
        <v>1880</v>
      </c>
      <c r="H20" s="129">
        <v>0</v>
      </c>
      <c r="I20" s="129">
        <v>1</v>
      </c>
      <c r="J20" s="129">
        <v>3</v>
      </c>
    </row>
    <row r="21" spans="1:10">
      <c r="A21" s="144" t="s">
        <v>403</v>
      </c>
      <c r="B21" s="144">
        <v>114073</v>
      </c>
      <c r="C21" s="86">
        <v>2656</v>
      </c>
      <c r="D21" s="129">
        <v>0</v>
      </c>
      <c r="E21" s="129">
        <v>0</v>
      </c>
      <c r="F21" s="129">
        <v>7341</v>
      </c>
      <c r="G21" s="129">
        <v>9331</v>
      </c>
      <c r="H21" s="129">
        <v>0</v>
      </c>
      <c r="I21" s="129">
        <v>8</v>
      </c>
      <c r="J21" s="129">
        <v>9</v>
      </c>
    </row>
    <row r="22" spans="1:10">
      <c r="A22" s="144" t="s">
        <v>404</v>
      </c>
      <c r="B22" s="146">
        <v>113876</v>
      </c>
      <c r="C22" s="86">
        <v>7080</v>
      </c>
      <c r="D22" s="129">
        <v>1</v>
      </c>
      <c r="E22" s="129">
        <v>0</v>
      </c>
      <c r="F22" s="129">
        <v>16180</v>
      </c>
      <c r="G22" s="129">
        <v>0</v>
      </c>
      <c r="H22" s="129">
        <v>0</v>
      </c>
      <c r="I22" s="129">
        <v>3</v>
      </c>
      <c r="J22" s="129">
        <v>5</v>
      </c>
    </row>
    <row r="23" spans="1:10" ht="14.45" customHeight="1">
      <c r="A23" s="144" t="s">
        <v>343</v>
      </c>
      <c r="B23" s="462" t="s">
        <v>766</v>
      </c>
      <c r="C23" s="463"/>
      <c r="D23" s="463"/>
      <c r="E23" s="463"/>
      <c r="F23" s="463"/>
      <c r="G23" s="463"/>
      <c r="H23" s="463"/>
      <c r="I23" s="463"/>
      <c r="J23" s="464"/>
    </row>
    <row r="24" spans="1:10">
      <c r="A24" s="144" t="s">
        <v>405</v>
      </c>
      <c r="B24" s="144">
        <v>114073</v>
      </c>
      <c r="C24" s="86">
        <v>10353</v>
      </c>
      <c r="D24" s="129">
        <v>0</v>
      </c>
      <c r="E24" s="129">
        <v>0</v>
      </c>
      <c r="F24" s="129">
        <v>2497</v>
      </c>
      <c r="G24" s="129">
        <v>9177</v>
      </c>
      <c r="H24" s="129">
        <v>0</v>
      </c>
      <c r="I24" s="129">
        <v>1</v>
      </c>
      <c r="J24" s="129">
        <v>1</v>
      </c>
    </row>
    <row r="25" spans="1:10">
      <c r="A25" s="144" t="s">
        <v>344</v>
      </c>
      <c r="B25" s="146">
        <v>114073</v>
      </c>
      <c r="C25" s="86">
        <v>2610</v>
      </c>
      <c r="D25" s="129">
        <v>0</v>
      </c>
      <c r="E25" s="129">
        <v>0</v>
      </c>
      <c r="F25" s="129">
        <v>2425</v>
      </c>
      <c r="G25" s="129">
        <v>7270</v>
      </c>
      <c r="H25" s="129">
        <v>0</v>
      </c>
      <c r="I25" s="129">
        <v>2</v>
      </c>
      <c r="J25" s="129">
        <v>3</v>
      </c>
    </row>
    <row r="26" spans="1:10">
      <c r="A26" s="144" t="s">
        <v>345</v>
      </c>
      <c r="B26" s="144">
        <v>114073</v>
      </c>
      <c r="C26" s="86">
        <v>2611</v>
      </c>
      <c r="D26" s="129">
        <v>0</v>
      </c>
      <c r="E26" s="129">
        <v>0</v>
      </c>
      <c r="F26" s="129">
        <v>6943</v>
      </c>
      <c r="G26" s="129">
        <v>13300</v>
      </c>
      <c r="H26" s="129">
        <v>0</v>
      </c>
      <c r="I26" s="129">
        <v>3</v>
      </c>
      <c r="J26" s="129">
        <v>5</v>
      </c>
    </row>
    <row r="27" spans="1:10">
      <c r="A27" s="144" t="s">
        <v>494</v>
      </c>
      <c r="B27" s="144">
        <v>114073</v>
      </c>
      <c r="C27" s="86">
        <v>10454</v>
      </c>
      <c r="D27" s="129">
        <v>0</v>
      </c>
      <c r="E27" s="129">
        <v>0</v>
      </c>
      <c r="F27" s="129">
        <v>1548</v>
      </c>
      <c r="G27" s="129">
        <v>3275</v>
      </c>
      <c r="H27" s="129">
        <v>0</v>
      </c>
      <c r="I27" s="129">
        <v>0</v>
      </c>
      <c r="J27" s="129">
        <v>4</v>
      </c>
    </row>
    <row r="28" spans="1:10">
      <c r="A28" s="144" t="s">
        <v>406</v>
      </c>
      <c r="B28" s="144">
        <v>113768</v>
      </c>
      <c r="C28" s="86">
        <v>9824</v>
      </c>
      <c r="D28" s="129">
        <v>0</v>
      </c>
      <c r="E28" s="129">
        <v>0</v>
      </c>
      <c r="F28" s="129">
        <v>8492</v>
      </c>
      <c r="G28" s="129">
        <v>0</v>
      </c>
      <c r="H28" s="129">
        <v>0</v>
      </c>
      <c r="I28" s="129">
        <v>2</v>
      </c>
      <c r="J28" s="129">
        <v>2</v>
      </c>
    </row>
    <row r="29" spans="1:10">
      <c r="A29" s="144" t="s">
        <v>407</v>
      </c>
      <c r="B29" s="144">
        <v>113890</v>
      </c>
      <c r="C29" s="86">
        <v>8880</v>
      </c>
      <c r="D29" s="129">
        <v>0</v>
      </c>
      <c r="E29" s="129">
        <v>0</v>
      </c>
      <c r="F29" s="129">
        <v>12838</v>
      </c>
      <c r="G29" s="129">
        <v>0</v>
      </c>
      <c r="H29" s="129">
        <v>0</v>
      </c>
      <c r="I29" s="129">
        <v>0</v>
      </c>
      <c r="J29" s="129">
        <v>0</v>
      </c>
    </row>
    <row r="30" spans="1:10">
      <c r="A30" s="144" t="s">
        <v>495</v>
      </c>
      <c r="B30" s="144">
        <v>114073</v>
      </c>
      <c r="C30" s="86">
        <v>10454</v>
      </c>
      <c r="D30" s="129">
        <v>0</v>
      </c>
      <c r="E30" s="129">
        <v>0</v>
      </c>
      <c r="F30" s="129">
        <v>4441</v>
      </c>
      <c r="G30" s="129">
        <v>5036</v>
      </c>
      <c r="H30" s="129">
        <v>0</v>
      </c>
      <c r="I30" s="129">
        <v>0</v>
      </c>
      <c r="J30" s="129">
        <v>4</v>
      </c>
    </row>
    <row r="31" spans="1:10">
      <c r="A31" s="144" t="s">
        <v>502</v>
      </c>
      <c r="B31" s="15">
        <v>113876</v>
      </c>
      <c r="C31" s="86">
        <v>7081</v>
      </c>
      <c r="D31" s="129">
        <v>0</v>
      </c>
      <c r="E31" s="129">
        <v>0</v>
      </c>
      <c r="F31" s="129">
        <v>16666</v>
      </c>
      <c r="G31" s="129">
        <v>5657</v>
      </c>
      <c r="H31" s="129">
        <v>0</v>
      </c>
      <c r="I31" s="129">
        <v>0</v>
      </c>
      <c r="J31" s="129">
        <v>7</v>
      </c>
    </row>
    <row r="32" spans="1:10">
      <c r="A32" s="144" t="s">
        <v>475</v>
      </c>
      <c r="B32" s="146">
        <v>113876</v>
      </c>
      <c r="C32" s="86" t="s">
        <v>331</v>
      </c>
      <c r="D32" s="129">
        <v>0</v>
      </c>
      <c r="E32" s="129">
        <v>0</v>
      </c>
      <c r="F32" s="129">
        <v>810</v>
      </c>
      <c r="G32" s="129">
        <v>0</v>
      </c>
      <c r="H32" s="129">
        <v>0</v>
      </c>
      <c r="I32" s="129">
        <v>0</v>
      </c>
      <c r="J32" s="129">
        <v>0</v>
      </c>
    </row>
    <row r="33" spans="1:10" ht="14.45" customHeight="1">
      <c r="A33" s="144" t="s">
        <v>348</v>
      </c>
      <c r="B33" s="462" t="s">
        <v>766</v>
      </c>
      <c r="C33" s="463"/>
      <c r="D33" s="463"/>
      <c r="E33" s="463"/>
      <c r="F33" s="463"/>
      <c r="G33" s="463"/>
      <c r="H33" s="463"/>
      <c r="I33" s="463"/>
      <c r="J33" s="464"/>
    </row>
    <row r="34" spans="1:10">
      <c r="A34" s="144" t="s">
        <v>409</v>
      </c>
      <c r="B34" s="144">
        <v>113878</v>
      </c>
      <c r="C34" s="86">
        <v>7082</v>
      </c>
      <c r="D34" s="129">
        <v>0</v>
      </c>
      <c r="E34" s="129">
        <v>67</v>
      </c>
      <c r="F34" s="129">
        <v>485</v>
      </c>
      <c r="G34" s="129">
        <v>4574</v>
      </c>
      <c r="H34" s="129">
        <v>0</v>
      </c>
      <c r="I34" s="129">
        <v>2</v>
      </c>
      <c r="J34" s="129">
        <v>2</v>
      </c>
    </row>
    <row r="35" spans="1:10">
      <c r="A35" s="144" t="s">
        <v>349</v>
      </c>
      <c r="B35" s="146">
        <v>114073</v>
      </c>
      <c r="C35" s="86">
        <v>2614</v>
      </c>
      <c r="D35" s="129">
        <v>0</v>
      </c>
      <c r="E35" s="129">
        <v>0</v>
      </c>
      <c r="F35" s="129">
        <v>2205</v>
      </c>
      <c r="G35" s="129">
        <v>4099</v>
      </c>
      <c r="H35" s="129">
        <v>0</v>
      </c>
      <c r="I35" s="129">
        <v>1</v>
      </c>
      <c r="J35" s="129">
        <v>2</v>
      </c>
    </row>
    <row r="36" spans="1:10">
      <c r="A36" s="144" t="s">
        <v>488</v>
      </c>
      <c r="C36" s="86">
        <v>10454</v>
      </c>
      <c r="D36" s="473" t="s">
        <v>489</v>
      </c>
      <c r="E36" s="474"/>
      <c r="F36" s="474"/>
      <c r="G36" s="474"/>
      <c r="H36" s="474"/>
      <c r="I36" s="474"/>
      <c r="J36" s="475"/>
    </row>
    <row r="37" spans="1:10">
      <c r="A37" s="144" t="s">
        <v>410</v>
      </c>
      <c r="B37" s="144">
        <v>114073</v>
      </c>
      <c r="C37" s="86">
        <v>2657</v>
      </c>
      <c r="D37" s="129">
        <v>0</v>
      </c>
      <c r="E37" s="129">
        <v>0</v>
      </c>
      <c r="F37" s="129">
        <v>2663</v>
      </c>
      <c r="G37" s="129">
        <v>5953</v>
      </c>
      <c r="H37" s="129">
        <v>0</v>
      </c>
      <c r="I37" s="129">
        <v>3</v>
      </c>
      <c r="J37" s="129">
        <v>4</v>
      </c>
    </row>
    <row r="38" spans="1:10">
      <c r="A38" s="144" t="s">
        <v>350</v>
      </c>
      <c r="B38" s="144">
        <v>114073</v>
      </c>
      <c r="C38" s="86">
        <v>2615</v>
      </c>
      <c r="D38" s="129">
        <v>1</v>
      </c>
      <c r="E38" s="129">
        <v>0</v>
      </c>
      <c r="F38" s="129">
        <v>7473</v>
      </c>
      <c r="G38" s="129">
        <v>34074</v>
      </c>
      <c r="H38" s="129">
        <v>0</v>
      </c>
      <c r="I38" s="129">
        <v>15</v>
      </c>
      <c r="J38" s="129">
        <v>26</v>
      </c>
    </row>
    <row r="39" spans="1:10">
      <c r="A39" s="144" t="s">
        <v>411</v>
      </c>
      <c r="B39" s="144">
        <v>114073</v>
      </c>
      <c r="C39" s="86">
        <v>6807</v>
      </c>
      <c r="D39" s="129">
        <v>0</v>
      </c>
      <c r="E39" s="129">
        <v>0</v>
      </c>
      <c r="F39" s="129">
        <v>4830</v>
      </c>
      <c r="G39" s="129">
        <v>21784</v>
      </c>
      <c r="H39" s="129">
        <v>0</v>
      </c>
      <c r="I39" s="129">
        <v>5</v>
      </c>
      <c r="J39" s="129">
        <v>5</v>
      </c>
    </row>
    <row r="40" spans="1:10">
      <c r="A40" s="144" t="s">
        <v>412</v>
      </c>
      <c r="B40" s="144">
        <v>113768</v>
      </c>
      <c r="C40" s="86">
        <v>9537</v>
      </c>
      <c r="D40" s="129">
        <v>0</v>
      </c>
      <c r="E40" s="129">
        <v>0</v>
      </c>
      <c r="F40" s="129">
        <v>22491</v>
      </c>
      <c r="G40" s="129">
        <v>1944</v>
      </c>
      <c r="H40" s="129">
        <v>48</v>
      </c>
      <c r="I40" s="129">
        <v>3</v>
      </c>
      <c r="J40" s="129">
        <v>3</v>
      </c>
    </row>
    <row r="41" spans="1:10">
      <c r="A41" s="144" t="s">
        <v>413</v>
      </c>
      <c r="B41" s="144">
        <v>113890</v>
      </c>
      <c r="C41" s="86">
        <v>7623</v>
      </c>
      <c r="D41" s="129">
        <v>1</v>
      </c>
      <c r="E41" s="129">
        <v>0</v>
      </c>
      <c r="F41" s="129">
        <v>17154</v>
      </c>
      <c r="G41" s="129">
        <v>11389</v>
      </c>
      <c r="H41" s="129">
        <v>0</v>
      </c>
      <c r="I41" s="129">
        <v>6</v>
      </c>
      <c r="J41" s="129">
        <v>6</v>
      </c>
    </row>
    <row r="42" spans="1:10">
      <c r="A42" s="144" t="s">
        <v>503</v>
      </c>
      <c r="B42" s="144">
        <v>113890</v>
      </c>
      <c r="C42" s="86" t="s">
        <v>331</v>
      </c>
      <c r="D42" s="129">
        <v>0</v>
      </c>
      <c r="E42" s="129">
        <v>0</v>
      </c>
      <c r="F42" s="129">
        <v>0</v>
      </c>
      <c r="G42" s="129">
        <v>0</v>
      </c>
      <c r="H42" s="129">
        <v>0</v>
      </c>
      <c r="I42" s="129">
        <v>0</v>
      </c>
      <c r="J42" s="129">
        <v>0</v>
      </c>
    </row>
    <row r="43" spans="1:10">
      <c r="A43" s="144" t="s">
        <v>414</v>
      </c>
      <c r="B43" s="144">
        <v>114073</v>
      </c>
      <c r="C43" s="86">
        <v>2658</v>
      </c>
      <c r="D43" s="129">
        <v>0</v>
      </c>
      <c r="E43" s="129">
        <v>0</v>
      </c>
      <c r="F43" s="129">
        <v>1090</v>
      </c>
      <c r="G43" s="129">
        <v>2161</v>
      </c>
      <c r="H43" s="129">
        <v>0</v>
      </c>
      <c r="I43" s="129">
        <v>1</v>
      </c>
      <c r="J43" s="129">
        <v>1</v>
      </c>
    </row>
    <row r="44" spans="1:10" ht="14.45" customHeight="1">
      <c r="A44" s="144" t="s">
        <v>415</v>
      </c>
      <c r="B44" s="462" t="s">
        <v>766</v>
      </c>
      <c r="C44" s="463"/>
      <c r="D44" s="463"/>
      <c r="E44" s="463"/>
      <c r="F44" s="463"/>
      <c r="G44" s="463"/>
      <c r="H44" s="463"/>
      <c r="I44" s="463"/>
      <c r="J44" s="464"/>
    </row>
    <row r="45" spans="1:10" ht="14.45" customHeight="1">
      <c r="A45" s="144" t="s">
        <v>351</v>
      </c>
      <c r="B45" s="462" t="s">
        <v>766</v>
      </c>
      <c r="C45" s="463"/>
      <c r="D45" s="463"/>
      <c r="E45" s="463"/>
      <c r="F45" s="463"/>
      <c r="G45" s="463"/>
      <c r="H45" s="463"/>
      <c r="I45" s="463"/>
      <c r="J45" s="464"/>
    </row>
    <row r="46" spans="1:10">
      <c r="A46" s="144" t="s">
        <v>472</v>
      </c>
      <c r="B46" s="146">
        <v>114073</v>
      </c>
      <c r="C46" s="86">
        <v>2947</v>
      </c>
      <c r="D46" s="129">
        <v>1</v>
      </c>
      <c r="E46" s="129">
        <v>123</v>
      </c>
      <c r="F46" s="129">
        <v>11470</v>
      </c>
      <c r="G46" s="129">
        <v>38130</v>
      </c>
      <c r="H46" s="129">
        <v>0</v>
      </c>
      <c r="I46" s="129">
        <v>12</v>
      </c>
      <c r="J46" s="129">
        <v>16</v>
      </c>
    </row>
    <row r="47" spans="1:10">
      <c r="A47" s="144" t="s">
        <v>352</v>
      </c>
      <c r="B47" s="146">
        <v>114073</v>
      </c>
      <c r="C47" s="86">
        <v>2616</v>
      </c>
      <c r="D47" s="129">
        <v>0</v>
      </c>
      <c r="E47" s="129">
        <v>0</v>
      </c>
      <c r="F47" s="129">
        <v>1820</v>
      </c>
      <c r="G47" s="129">
        <v>2865</v>
      </c>
      <c r="H47" s="129">
        <v>0</v>
      </c>
      <c r="I47" s="129">
        <v>1</v>
      </c>
      <c r="J47" s="129">
        <v>1</v>
      </c>
    </row>
    <row r="48" spans="1:10">
      <c r="A48" s="144" t="s">
        <v>416</v>
      </c>
      <c r="B48" s="144">
        <v>113878</v>
      </c>
      <c r="C48" s="86">
        <v>9677</v>
      </c>
      <c r="D48" s="129">
        <v>0</v>
      </c>
      <c r="E48" s="129">
        <v>0</v>
      </c>
      <c r="F48" s="129">
        <v>9674</v>
      </c>
      <c r="G48" s="129">
        <v>0</v>
      </c>
      <c r="H48" s="129">
        <v>0</v>
      </c>
      <c r="I48" s="129">
        <v>1</v>
      </c>
      <c r="J48" s="129">
        <v>1</v>
      </c>
    </row>
    <row r="49" spans="1:10">
      <c r="A49" s="144" t="s">
        <v>497</v>
      </c>
      <c r="B49" s="15">
        <v>113877</v>
      </c>
      <c r="C49" s="86">
        <v>9678</v>
      </c>
      <c r="D49" s="129">
        <v>0</v>
      </c>
      <c r="E49" s="129">
        <v>0</v>
      </c>
      <c r="F49" s="129">
        <v>4526</v>
      </c>
      <c r="G49" s="129">
        <v>855</v>
      </c>
      <c r="H49" s="129">
        <v>0</v>
      </c>
      <c r="I49" s="129">
        <v>1</v>
      </c>
      <c r="J49" s="129">
        <v>1</v>
      </c>
    </row>
    <row r="50" spans="1:10">
      <c r="A50" s="144" t="s">
        <v>498</v>
      </c>
      <c r="B50" s="15">
        <v>114073</v>
      </c>
      <c r="C50" s="86" t="s">
        <v>331</v>
      </c>
      <c r="D50" s="129">
        <v>0</v>
      </c>
      <c r="E50" s="129">
        <v>0</v>
      </c>
      <c r="F50" s="129">
        <v>0</v>
      </c>
      <c r="G50" s="129">
        <v>0</v>
      </c>
      <c r="H50" s="129">
        <v>0</v>
      </c>
      <c r="I50" s="129">
        <v>0</v>
      </c>
      <c r="J50" s="129">
        <v>0</v>
      </c>
    </row>
    <row r="51" spans="1:10">
      <c r="A51" s="144" t="s">
        <v>353</v>
      </c>
      <c r="B51" s="146">
        <v>114073</v>
      </c>
      <c r="C51" s="86">
        <v>2618</v>
      </c>
      <c r="D51" s="129">
        <v>0</v>
      </c>
      <c r="E51" s="129">
        <v>0</v>
      </c>
      <c r="F51" s="129">
        <v>418</v>
      </c>
      <c r="G51" s="129">
        <v>4254</v>
      </c>
      <c r="H51" s="129">
        <v>0</v>
      </c>
      <c r="I51" s="129">
        <v>1</v>
      </c>
      <c r="J51" s="129">
        <v>2</v>
      </c>
    </row>
    <row r="52" spans="1:10">
      <c r="A52" s="144" t="s">
        <v>417</v>
      </c>
      <c r="B52" s="144">
        <v>37844</v>
      </c>
      <c r="C52" s="86">
        <v>7083</v>
      </c>
      <c r="D52" s="129">
        <v>1</v>
      </c>
      <c r="E52" s="129">
        <v>8</v>
      </c>
      <c r="F52" s="129">
        <v>26695</v>
      </c>
      <c r="G52" s="129">
        <v>17474</v>
      </c>
      <c r="H52" s="129">
        <v>0</v>
      </c>
      <c r="I52" s="129">
        <v>9</v>
      </c>
      <c r="J52" s="129">
        <v>9</v>
      </c>
    </row>
    <row r="53" spans="1:10">
      <c r="A53" s="144" t="s">
        <v>354</v>
      </c>
      <c r="B53" s="146">
        <v>114073</v>
      </c>
      <c r="C53" s="86">
        <v>2619</v>
      </c>
      <c r="D53" s="129">
        <v>0</v>
      </c>
      <c r="E53" s="129">
        <v>0</v>
      </c>
      <c r="F53" s="129">
        <v>3107</v>
      </c>
      <c r="G53" s="129">
        <v>6560</v>
      </c>
      <c r="H53" s="129">
        <v>0</v>
      </c>
      <c r="I53" s="129">
        <v>2</v>
      </c>
      <c r="J53" s="129">
        <v>5</v>
      </c>
    </row>
    <row r="54" spans="1:10" ht="14.45" customHeight="1">
      <c r="A54" s="144" t="s">
        <v>355</v>
      </c>
      <c r="B54" s="462" t="s">
        <v>766</v>
      </c>
      <c r="C54" s="463"/>
      <c r="D54" s="463"/>
      <c r="E54" s="463"/>
      <c r="F54" s="463"/>
      <c r="G54" s="463"/>
      <c r="H54" s="463"/>
      <c r="I54" s="463"/>
      <c r="J54" s="464"/>
    </row>
    <row r="55" spans="1:10" ht="14.45" customHeight="1">
      <c r="A55" s="144" t="s">
        <v>418</v>
      </c>
      <c r="B55" s="462" t="s">
        <v>766</v>
      </c>
      <c r="C55" s="463"/>
      <c r="D55" s="463"/>
      <c r="E55" s="463"/>
      <c r="F55" s="463"/>
      <c r="G55" s="463"/>
      <c r="H55" s="463"/>
      <c r="I55" s="463"/>
      <c r="J55" s="464"/>
    </row>
    <row r="56" spans="1:10">
      <c r="A56" s="144" t="s">
        <v>419</v>
      </c>
      <c r="B56" s="144">
        <v>114073</v>
      </c>
      <c r="C56" s="86">
        <v>2659</v>
      </c>
      <c r="D56" s="129">
        <v>0</v>
      </c>
      <c r="E56" s="129">
        <v>0</v>
      </c>
      <c r="F56" s="129">
        <v>7069</v>
      </c>
      <c r="G56" s="129">
        <v>13788</v>
      </c>
      <c r="H56" s="129">
        <v>0</v>
      </c>
      <c r="I56" s="129">
        <v>12</v>
      </c>
      <c r="J56" s="129">
        <v>12</v>
      </c>
    </row>
    <row r="57" spans="1:10">
      <c r="A57" s="144" t="s">
        <v>356</v>
      </c>
      <c r="B57" s="146">
        <v>114073</v>
      </c>
      <c r="C57" s="86">
        <v>2620</v>
      </c>
      <c r="D57" s="129">
        <v>0</v>
      </c>
      <c r="E57" s="129">
        <v>0</v>
      </c>
      <c r="F57" s="129">
        <v>3656</v>
      </c>
      <c r="G57" s="129">
        <v>5437</v>
      </c>
      <c r="H57" s="129">
        <v>0</v>
      </c>
      <c r="I57" s="129">
        <v>2</v>
      </c>
      <c r="J57" s="129">
        <v>4</v>
      </c>
    </row>
    <row r="58" spans="1:10">
      <c r="A58" s="144" t="s">
        <v>357</v>
      </c>
      <c r="B58" s="146">
        <v>114073</v>
      </c>
      <c r="C58" s="86">
        <v>2621</v>
      </c>
      <c r="D58" s="129">
        <v>0</v>
      </c>
      <c r="E58" s="129">
        <v>0</v>
      </c>
      <c r="F58" s="129">
        <v>3975</v>
      </c>
      <c r="G58" s="129">
        <v>8217</v>
      </c>
      <c r="H58" s="129">
        <v>0</v>
      </c>
      <c r="I58" s="129">
        <v>1</v>
      </c>
      <c r="J58" s="129">
        <v>1</v>
      </c>
    </row>
    <row r="59" spans="1:10">
      <c r="A59" s="144" t="s">
        <v>358</v>
      </c>
      <c r="B59" s="146">
        <v>114073</v>
      </c>
      <c r="C59" s="86">
        <v>2622</v>
      </c>
      <c r="D59" s="129">
        <v>0</v>
      </c>
      <c r="E59" s="129">
        <v>0</v>
      </c>
      <c r="F59" s="129">
        <v>3509</v>
      </c>
      <c r="G59" s="129">
        <v>14344</v>
      </c>
      <c r="H59" s="129">
        <v>0</v>
      </c>
      <c r="I59" s="129">
        <v>3</v>
      </c>
      <c r="J59" s="129">
        <v>5</v>
      </c>
    </row>
    <row r="60" spans="1:10">
      <c r="A60" s="144" t="s">
        <v>359</v>
      </c>
      <c r="B60" s="462" t="s">
        <v>765</v>
      </c>
      <c r="C60" s="463"/>
      <c r="D60" s="463"/>
      <c r="E60" s="463"/>
      <c r="F60" s="463"/>
      <c r="G60" s="463"/>
      <c r="H60" s="463"/>
      <c r="I60" s="463"/>
      <c r="J60" s="464"/>
    </row>
    <row r="61" spans="1:10">
      <c r="A61" s="144" t="s">
        <v>420</v>
      </c>
      <c r="B61" s="144">
        <v>114073</v>
      </c>
      <c r="C61" s="86">
        <v>2660</v>
      </c>
      <c r="D61" s="129">
        <v>0</v>
      </c>
      <c r="E61" s="129">
        <v>0</v>
      </c>
      <c r="F61" s="129">
        <v>9279</v>
      </c>
      <c r="G61" s="129">
        <v>16575</v>
      </c>
      <c r="H61" s="129">
        <v>0</v>
      </c>
      <c r="I61" s="129">
        <v>4</v>
      </c>
      <c r="J61" s="129">
        <v>8</v>
      </c>
    </row>
    <row r="62" spans="1:10">
      <c r="A62" s="144" t="s">
        <v>421</v>
      </c>
      <c r="B62" s="144">
        <v>113893</v>
      </c>
      <c r="C62" s="86">
        <v>7866</v>
      </c>
      <c r="D62" s="129">
        <v>0</v>
      </c>
      <c r="E62" s="129">
        <v>0</v>
      </c>
      <c r="F62" s="129">
        <v>7207</v>
      </c>
      <c r="G62" s="129">
        <v>0</v>
      </c>
      <c r="H62" s="129">
        <v>0</v>
      </c>
      <c r="I62" s="129">
        <v>1</v>
      </c>
      <c r="J62" s="129">
        <v>1</v>
      </c>
    </row>
    <row r="63" spans="1:10">
      <c r="A63" s="144" t="s">
        <v>422</v>
      </c>
      <c r="B63" s="144">
        <v>114073</v>
      </c>
      <c r="C63" s="86">
        <v>2661</v>
      </c>
      <c r="D63" s="129">
        <v>0</v>
      </c>
      <c r="E63" s="129">
        <v>0</v>
      </c>
      <c r="F63" s="129">
        <v>4443</v>
      </c>
      <c r="G63" s="129">
        <v>4052</v>
      </c>
      <c r="H63" s="129">
        <v>0</v>
      </c>
      <c r="I63" s="129">
        <v>2</v>
      </c>
      <c r="J63" s="129">
        <v>2</v>
      </c>
    </row>
    <row r="64" spans="1:10">
      <c r="A64" s="144" t="s">
        <v>423</v>
      </c>
      <c r="B64" s="144">
        <v>113878</v>
      </c>
      <c r="C64" s="86">
        <v>7084</v>
      </c>
      <c r="D64" s="129">
        <v>2</v>
      </c>
      <c r="E64" s="129">
        <v>0</v>
      </c>
      <c r="F64" s="129">
        <v>1323</v>
      </c>
      <c r="G64" s="129">
        <v>5356</v>
      </c>
      <c r="H64" s="129">
        <v>0</v>
      </c>
      <c r="I64" s="129">
        <v>1</v>
      </c>
      <c r="J64" s="129">
        <v>2</v>
      </c>
    </row>
    <row r="65" spans="1:10">
      <c r="A65" s="144" t="s">
        <v>760</v>
      </c>
      <c r="B65" s="144">
        <v>113878</v>
      </c>
      <c r="C65" s="86" t="s">
        <v>331</v>
      </c>
      <c r="D65" s="129">
        <v>0</v>
      </c>
      <c r="E65" s="129">
        <v>0</v>
      </c>
      <c r="F65" s="129">
        <v>0</v>
      </c>
      <c r="G65" s="129">
        <v>0</v>
      </c>
      <c r="H65" s="129">
        <v>0</v>
      </c>
      <c r="I65" s="129">
        <v>0</v>
      </c>
      <c r="J65" s="129">
        <v>0</v>
      </c>
    </row>
    <row r="66" spans="1:10" ht="14.45" customHeight="1">
      <c r="A66" s="144" t="s">
        <v>360</v>
      </c>
      <c r="B66" s="462" t="s">
        <v>766</v>
      </c>
      <c r="C66" s="463"/>
      <c r="D66" s="463"/>
      <c r="E66" s="463"/>
      <c r="F66" s="463"/>
      <c r="G66" s="463"/>
      <c r="H66" s="463"/>
      <c r="I66" s="463"/>
      <c r="J66" s="464"/>
    </row>
    <row r="67" spans="1:10">
      <c r="A67" s="144" t="s">
        <v>361</v>
      </c>
      <c r="B67" s="144">
        <v>114073</v>
      </c>
      <c r="C67" s="86">
        <v>2623</v>
      </c>
      <c r="D67" s="129">
        <v>1</v>
      </c>
      <c r="E67" s="129">
        <v>5</v>
      </c>
      <c r="F67" s="129">
        <v>6248</v>
      </c>
      <c r="G67" s="129">
        <v>6545</v>
      </c>
      <c r="H67" s="129">
        <v>0</v>
      </c>
      <c r="I67" s="129">
        <v>6</v>
      </c>
      <c r="J67" s="129">
        <v>9</v>
      </c>
    </row>
    <row r="68" spans="1:10" ht="14.45" customHeight="1">
      <c r="A68" s="144" t="s">
        <v>424</v>
      </c>
      <c r="B68" s="462" t="s">
        <v>766</v>
      </c>
      <c r="C68" s="463"/>
      <c r="D68" s="463"/>
      <c r="E68" s="463"/>
      <c r="F68" s="463"/>
      <c r="G68" s="463"/>
      <c r="H68" s="463"/>
      <c r="I68" s="463"/>
      <c r="J68" s="464"/>
    </row>
    <row r="69" spans="1:10">
      <c r="A69" s="144" t="s">
        <v>425</v>
      </c>
      <c r="B69" s="144">
        <v>114073</v>
      </c>
      <c r="C69" s="86">
        <v>6536</v>
      </c>
      <c r="D69" s="129">
        <v>0</v>
      </c>
      <c r="E69" s="129">
        <v>0</v>
      </c>
      <c r="F69" s="129">
        <v>6397</v>
      </c>
      <c r="G69" s="129">
        <v>9108</v>
      </c>
      <c r="H69" s="129">
        <v>10</v>
      </c>
      <c r="I69" s="129">
        <v>9</v>
      </c>
      <c r="J69" s="129">
        <v>9</v>
      </c>
    </row>
    <row r="70" spans="1:10">
      <c r="A70" s="144" t="s">
        <v>362</v>
      </c>
      <c r="B70" s="146">
        <v>114073</v>
      </c>
      <c r="C70" s="86">
        <v>2625</v>
      </c>
      <c r="D70" s="129">
        <v>0</v>
      </c>
      <c r="E70" s="129">
        <v>0</v>
      </c>
      <c r="F70" s="129">
        <v>4398</v>
      </c>
      <c r="G70" s="129">
        <v>8503</v>
      </c>
      <c r="H70" s="129">
        <v>0</v>
      </c>
      <c r="I70" s="129">
        <v>3</v>
      </c>
      <c r="J70" s="129">
        <v>6</v>
      </c>
    </row>
    <row r="71" spans="1:10">
      <c r="A71" s="144" t="s">
        <v>393</v>
      </c>
      <c r="B71" s="144">
        <v>114073</v>
      </c>
      <c r="C71" s="86">
        <v>9610</v>
      </c>
      <c r="D71" s="129">
        <v>0</v>
      </c>
      <c r="E71" s="129">
        <v>0</v>
      </c>
      <c r="F71" s="129">
        <v>7113</v>
      </c>
      <c r="G71" s="129">
        <v>23662</v>
      </c>
      <c r="H71" s="129">
        <v>0</v>
      </c>
      <c r="I71" s="129">
        <v>1</v>
      </c>
      <c r="J71" s="129">
        <v>7</v>
      </c>
    </row>
    <row r="72" spans="1:10">
      <c r="A72" s="144" t="s">
        <v>531</v>
      </c>
      <c r="B72" s="15">
        <v>114073</v>
      </c>
      <c r="C72" s="86" t="s">
        <v>331</v>
      </c>
      <c r="D72" s="129">
        <v>0</v>
      </c>
      <c r="E72" s="129">
        <v>0</v>
      </c>
      <c r="F72" s="129">
        <v>0</v>
      </c>
      <c r="G72" s="129">
        <v>0</v>
      </c>
      <c r="H72" s="129">
        <v>0</v>
      </c>
      <c r="I72" s="129">
        <v>0</v>
      </c>
      <c r="J72" s="129">
        <v>0</v>
      </c>
    </row>
    <row r="73" spans="1:10">
      <c r="A73" s="144" t="s">
        <v>363</v>
      </c>
      <c r="B73" s="146">
        <v>114073</v>
      </c>
      <c r="C73" s="86">
        <v>2627</v>
      </c>
      <c r="D73" s="129">
        <v>0</v>
      </c>
      <c r="E73" s="129">
        <v>0</v>
      </c>
      <c r="F73" s="129">
        <v>2951</v>
      </c>
      <c r="G73" s="129">
        <v>4598</v>
      </c>
      <c r="H73" s="129">
        <v>0</v>
      </c>
      <c r="I73" s="129">
        <v>1</v>
      </c>
      <c r="J73" s="129">
        <v>2</v>
      </c>
    </row>
    <row r="74" spans="1:10" ht="14.45" customHeight="1">
      <c r="A74" s="144" t="s">
        <v>426</v>
      </c>
      <c r="B74" s="462" t="s">
        <v>766</v>
      </c>
      <c r="C74" s="463"/>
      <c r="D74" s="463"/>
      <c r="E74" s="463"/>
      <c r="F74" s="463"/>
      <c r="G74" s="463"/>
      <c r="H74" s="463"/>
      <c r="I74" s="463"/>
      <c r="J74" s="464"/>
    </row>
    <row r="75" spans="1:10" ht="14.45" customHeight="1">
      <c r="A75" s="144" t="s">
        <v>427</v>
      </c>
      <c r="B75" s="462" t="s">
        <v>766</v>
      </c>
      <c r="C75" s="463"/>
      <c r="D75" s="463"/>
      <c r="E75" s="463"/>
      <c r="F75" s="463"/>
      <c r="G75" s="463"/>
      <c r="H75" s="463"/>
      <c r="I75" s="463"/>
      <c r="J75" s="464"/>
    </row>
    <row r="76" spans="1:10">
      <c r="A76" s="144" t="s">
        <v>364</v>
      </c>
      <c r="B76" s="144">
        <v>114073</v>
      </c>
      <c r="C76" s="86">
        <v>2628</v>
      </c>
      <c r="D76" s="129">
        <v>0</v>
      </c>
      <c r="E76" s="129">
        <v>0</v>
      </c>
      <c r="F76" s="129">
        <v>3247</v>
      </c>
      <c r="G76" s="129">
        <v>5067</v>
      </c>
      <c r="H76" s="129">
        <v>0</v>
      </c>
      <c r="I76" s="129">
        <v>3</v>
      </c>
      <c r="J76" s="129">
        <v>5</v>
      </c>
    </row>
    <row r="77" spans="1:10">
      <c r="A77" s="144" t="s">
        <v>365</v>
      </c>
      <c r="B77" s="146">
        <v>114073</v>
      </c>
      <c r="C77" s="86">
        <v>2629</v>
      </c>
      <c r="D77" s="129">
        <v>0</v>
      </c>
      <c r="E77" s="129">
        <v>0</v>
      </c>
      <c r="F77" s="129">
        <v>1317</v>
      </c>
      <c r="G77" s="129">
        <v>3979</v>
      </c>
      <c r="H77" s="129">
        <v>0</v>
      </c>
      <c r="I77" s="129">
        <v>1</v>
      </c>
      <c r="J77" s="129">
        <v>2</v>
      </c>
    </row>
    <row r="78" spans="1:10">
      <c r="A78" s="144" t="s">
        <v>429</v>
      </c>
      <c r="B78" s="144">
        <v>113768</v>
      </c>
      <c r="C78" s="86">
        <v>9825</v>
      </c>
      <c r="D78" s="129">
        <v>0</v>
      </c>
      <c r="E78" s="129">
        <v>0</v>
      </c>
      <c r="F78" s="129">
        <v>9093</v>
      </c>
      <c r="G78" s="129">
        <v>0</v>
      </c>
      <c r="H78" s="129">
        <v>0</v>
      </c>
      <c r="I78" s="129">
        <v>1</v>
      </c>
      <c r="J78" s="129">
        <v>1</v>
      </c>
    </row>
    <row r="79" spans="1:10">
      <c r="A79" s="144" t="s">
        <v>491</v>
      </c>
      <c r="B79" s="144">
        <v>114073</v>
      </c>
      <c r="C79" s="144">
        <v>10314</v>
      </c>
      <c r="D79" s="129">
        <v>0</v>
      </c>
      <c r="E79" s="129">
        <v>0</v>
      </c>
      <c r="F79" s="129">
        <v>5816</v>
      </c>
      <c r="G79" s="129">
        <v>15461</v>
      </c>
      <c r="H79" s="129">
        <v>0</v>
      </c>
      <c r="I79" s="129">
        <v>1</v>
      </c>
      <c r="J79" s="129">
        <v>5</v>
      </c>
    </row>
    <row r="80" spans="1:10" ht="14.45" customHeight="1">
      <c r="A80" s="144" t="s">
        <v>430</v>
      </c>
      <c r="B80" s="462" t="s">
        <v>766</v>
      </c>
      <c r="C80" s="463"/>
      <c r="D80" s="463"/>
      <c r="E80" s="463"/>
      <c r="F80" s="463"/>
      <c r="G80" s="463"/>
      <c r="H80" s="463"/>
      <c r="I80" s="463"/>
      <c r="J80" s="464"/>
    </row>
    <row r="81" spans="1:10" ht="14.45" customHeight="1">
      <c r="A81" s="144" t="s">
        <v>367</v>
      </c>
      <c r="B81" s="462" t="s">
        <v>766</v>
      </c>
      <c r="C81" s="463"/>
      <c r="D81" s="463"/>
      <c r="E81" s="463"/>
      <c r="F81" s="463"/>
      <c r="G81" s="463"/>
      <c r="H81" s="463"/>
      <c r="I81" s="463"/>
      <c r="J81" s="464"/>
    </row>
    <row r="82" spans="1:10" ht="14.45" customHeight="1">
      <c r="A82" s="144" t="s">
        <v>431</v>
      </c>
      <c r="B82" s="462" t="s">
        <v>766</v>
      </c>
      <c r="C82" s="463"/>
      <c r="D82" s="463"/>
      <c r="E82" s="463"/>
      <c r="F82" s="463"/>
      <c r="G82" s="463"/>
      <c r="H82" s="463"/>
      <c r="I82" s="463"/>
      <c r="J82" s="464"/>
    </row>
    <row r="83" spans="1:10" ht="14.45" customHeight="1">
      <c r="A83" s="144" t="s">
        <v>428</v>
      </c>
      <c r="B83" s="462" t="s">
        <v>766</v>
      </c>
      <c r="C83" s="463"/>
      <c r="D83" s="463"/>
      <c r="E83" s="463"/>
      <c r="F83" s="463"/>
      <c r="G83" s="463"/>
      <c r="H83" s="463"/>
      <c r="I83" s="463"/>
      <c r="J83" s="464"/>
    </row>
    <row r="84" spans="1:10">
      <c r="A84" s="144" t="s">
        <v>432</v>
      </c>
      <c r="B84" s="144">
        <v>114073</v>
      </c>
      <c r="C84" s="86">
        <v>2662</v>
      </c>
      <c r="D84" s="129">
        <v>0</v>
      </c>
      <c r="E84" s="129">
        <v>0</v>
      </c>
      <c r="F84" s="129">
        <v>5933</v>
      </c>
      <c r="G84" s="129">
        <v>4796</v>
      </c>
      <c r="H84" s="129">
        <v>0</v>
      </c>
      <c r="I84" s="129">
        <v>4</v>
      </c>
      <c r="J84" s="129">
        <v>6</v>
      </c>
    </row>
    <row r="85" spans="1:10">
      <c r="A85" s="144" t="s">
        <v>368</v>
      </c>
      <c r="B85" s="146">
        <v>114073</v>
      </c>
      <c r="C85" s="86">
        <v>2623</v>
      </c>
      <c r="D85" s="129">
        <v>1</v>
      </c>
      <c r="E85" s="129">
        <v>0</v>
      </c>
      <c r="F85" s="129">
        <v>1348</v>
      </c>
      <c r="G85" s="129">
        <v>12205</v>
      </c>
      <c r="H85" s="129">
        <v>0</v>
      </c>
      <c r="I85" s="129">
        <v>2</v>
      </c>
      <c r="J85" s="129">
        <v>3</v>
      </c>
    </row>
    <row r="86" spans="1:10" ht="14.45" customHeight="1">
      <c r="A86" s="144" t="s">
        <v>433</v>
      </c>
      <c r="B86" s="462" t="s">
        <v>766</v>
      </c>
      <c r="C86" s="463"/>
      <c r="D86" s="463"/>
      <c r="E86" s="463"/>
      <c r="F86" s="463"/>
      <c r="G86" s="463"/>
      <c r="H86" s="463"/>
      <c r="I86" s="463"/>
      <c r="J86" s="464"/>
    </row>
    <row r="87" spans="1:10" ht="14.45" customHeight="1">
      <c r="A87" s="144" t="s">
        <v>434</v>
      </c>
      <c r="B87" s="462" t="s">
        <v>766</v>
      </c>
      <c r="C87" s="463"/>
      <c r="D87" s="463"/>
      <c r="E87" s="463"/>
      <c r="F87" s="463"/>
      <c r="G87" s="463"/>
      <c r="H87" s="463"/>
      <c r="I87" s="463"/>
      <c r="J87" s="464"/>
    </row>
    <row r="88" spans="1:10">
      <c r="A88" s="144" t="s">
        <v>369</v>
      </c>
      <c r="B88" s="144">
        <v>114073</v>
      </c>
      <c r="C88" s="86">
        <v>2634</v>
      </c>
      <c r="D88" s="129">
        <v>0</v>
      </c>
      <c r="E88" s="129">
        <v>0</v>
      </c>
      <c r="F88" s="129">
        <v>9668</v>
      </c>
      <c r="G88" s="129">
        <v>15408</v>
      </c>
      <c r="H88" s="129">
        <v>0</v>
      </c>
      <c r="I88" s="129">
        <v>8</v>
      </c>
      <c r="J88" s="129">
        <v>13</v>
      </c>
    </row>
    <row r="89" spans="1:10" ht="14.45" customHeight="1">
      <c r="A89" s="144" t="s">
        <v>435</v>
      </c>
      <c r="B89" s="462" t="s">
        <v>766</v>
      </c>
      <c r="C89" s="463"/>
      <c r="D89" s="463"/>
      <c r="E89" s="463"/>
      <c r="F89" s="463"/>
      <c r="G89" s="463"/>
      <c r="H89" s="463"/>
      <c r="I89" s="463"/>
      <c r="J89" s="464"/>
    </row>
    <row r="90" spans="1:10">
      <c r="A90" s="144" t="s">
        <v>436</v>
      </c>
      <c r="B90" s="144">
        <v>114073</v>
      </c>
      <c r="C90" s="86">
        <v>6535</v>
      </c>
      <c r="D90" s="129">
        <v>0</v>
      </c>
      <c r="E90" s="129">
        <v>0</v>
      </c>
      <c r="F90" s="129">
        <v>2730</v>
      </c>
      <c r="G90" s="129">
        <v>8036</v>
      </c>
      <c r="H90" s="129">
        <v>0</v>
      </c>
      <c r="I90" s="129">
        <v>1</v>
      </c>
      <c r="J90" s="129">
        <v>2</v>
      </c>
    </row>
    <row r="91" spans="1:10">
      <c r="A91" s="144" t="s">
        <v>370</v>
      </c>
      <c r="B91" s="146">
        <v>114073</v>
      </c>
      <c r="C91" s="86">
        <v>2636</v>
      </c>
      <c r="D91" s="129">
        <v>0</v>
      </c>
      <c r="E91" s="129">
        <v>0</v>
      </c>
      <c r="F91" s="129">
        <v>3337</v>
      </c>
      <c r="G91" s="129">
        <v>8806</v>
      </c>
      <c r="H91" s="129">
        <v>0</v>
      </c>
      <c r="I91" s="129">
        <v>3</v>
      </c>
      <c r="J91" s="129">
        <v>5</v>
      </c>
    </row>
    <row r="92" spans="1:10">
      <c r="A92" s="144" t="s">
        <v>437</v>
      </c>
      <c r="B92" s="144">
        <v>113932</v>
      </c>
      <c r="C92" s="86">
        <v>9770</v>
      </c>
      <c r="D92" s="129">
        <v>0</v>
      </c>
      <c r="E92" s="129">
        <v>0</v>
      </c>
      <c r="F92" s="129">
        <v>2887</v>
      </c>
      <c r="G92" s="129">
        <v>20587</v>
      </c>
      <c r="H92" s="129">
        <v>0</v>
      </c>
      <c r="I92" s="129">
        <v>4</v>
      </c>
      <c r="J92" s="129">
        <v>4</v>
      </c>
    </row>
    <row r="93" spans="1:10">
      <c r="A93" s="144" t="s">
        <v>504</v>
      </c>
      <c r="B93" s="144">
        <v>113893</v>
      </c>
      <c r="C93" s="86">
        <v>9682</v>
      </c>
      <c r="D93" s="129">
        <v>1</v>
      </c>
      <c r="E93" s="129">
        <v>0</v>
      </c>
      <c r="F93" s="129">
        <v>623</v>
      </c>
      <c r="G93" s="129">
        <v>2014</v>
      </c>
      <c r="H93" s="129">
        <v>0</v>
      </c>
      <c r="I93" s="129">
        <v>0</v>
      </c>
      <c r="J93" s="129">
        <v>0</v>
      </c>
    </row>
    <row r="94" spans="1:10">
      <c r="A94" s="144" t="s">
        <v>505</v>
      </c>
      <c r="B94" s="144">
        <v>113933</v>
      </c>
      <c r="C94" s="86">
        <v>9771</v>
      </c>
      <c r="D94" s="129">
        <v>1</v>
      </c>
      <c r="E94" s="129">
        <v>0</v>
      </c>
      <c r="F94" s="129">
        <v>1210</v>
      </c>
      <c r="G94" s="129">
        <v>0</v>
      </c>
      <c r="H94" s="129">
        <v>0</v>
      </c>
      <c r="I94" s="129">
        <v>0</v>
      </c>
      <c r="J94" s="129">
        <v>0</v>
      </c>
    </row>
    <row r="95" spans="1:10" ht="14.45" customHeight="1">
      <c r="A95" s="144" t="s">
        <v>371</v>
      </c>
      <c r="B95" s="462" t="s">
        <v>766</v>
      </c>
      <c r="C95" s="463"/>
      <c r="D95" s="463"/>
      <c r="E95" s="463"/>
      <c r="F95" s="463"/>
      <c r="G95" s="463"/>
      <c r="H95" s="463"/>
      <c r="I95" s="463"/>
      <c r="J95" s="464"/>
    </row>
    <row r="96" spans="1:10">
      <c r="A96" s="144" t="s">
        <v>438</v>
      </c>
      <c r="B96" s="144">
        <v>114073</v>
      </c>
      <c r="C96" s="86">
        <v>2663</v>
      </c>
      <c r="D96" s="129">
        <v>1</v>
      </c>
      <c r="E96" s="129">
        <v>17</v>
      </c>
      <c r="F96" s="129">
        <v>8635</v>
      </c>
      <c r="G96" s="129">
        <v>37166</v>
      </c>
      <c r="H96" s="129">
        <v>0</v>
      </c>
      <c r="I96" s="129">
        <v>6</v>
      </c>
      <c r="J96" s="129">
        <v>6</v>
      </c>
    </row>
    <row r="97" spans="1:10">
      <c r="A97" s="144" t="s">
        <v>372</v>
      </c>
      <c r="B97" s="146">
        <v>114073</v>
      </c>
      <c r="C97" s="86">
        <v>2637</v>
      </c>
      <c r="D97" s="129">
        <v>0</v>
      </c>
      <c r="E97" s="129">
        <v>0</v>
      </c>
      <c r="F97" s="129">
        <v>1186</v>
      </c>
      <c r="G97" s="129">
        <v>5409</v>
      </c>
      <c r="H97" s="129">
        <v>0</v>
      </c>
      <c r="I97" s="129">
        <v>1</v>
      </c>
      <c r="J97" s="129">
        <v>2</v>
      </c>
    </row>
    <row r="98" spans="1:10">
      <c r="A98" s="144" t="s">
        <v>439</v>
      </c>
      <c r="B98" s="144">
        <v>114073</v>
      </c>
      <c r="C98" s="86">
        <v>2664</v>
      </c>
      <c r="D98" s="129">
        <v>0</v>
      </c>
      <c r="E98" s="129">
        <v>0</v>
      </c>
      <c r="F98" s="129">
        <v>3111</v>
      </c>
      <c r="G98" s="129">
        <v>8925</v>
      </c>
      <c r="H98" s="129">
        <v>0</v>
      </c>
      <c r="I98" s="129">
        <v>3</v>
      </c>
      <c r="J98" s="129">
        <v>4</v>
      </c>
    </row>
    <row r="99" spans="1:10" ht="14.45" customHeight="1">
      <c r="A99" s="144" t="s">
        <v>440</v>
      </c>
      <c r="B99" s="462" t="s">
        <v>766</v>
      </c>
      <c r="C99" s="463"/>
      <c r="D99" s="463"/>
      <c r="E99" s="463"/>
      <c r="F99" s="463"/>
      <c r="G99" s="463"/>
      <c r="H99" s="463"/>
      <c r="I99" s="463"/>
      <c r="J99" s="464"/>
    </row>
    <row r="100" spans="1:10" ht="14.45" customHeight="1">
      <c r="A100" s="144" t="s">
        <v>373</v>
      </c>
      <c r="B100" s="462" t="s">
        <v>766</v>
      </c>
      <c r="C100" s="463"/>
      <c r="D100" s="463"/>
      <c r="E100" s="463"/>
      <c r="F100" s="463"/>
      <c r="G100" s="463"/>
      <c r="H100" s="463"/>
      <c r="I100" s="463"/>
      <c r="J100" s="464"/>
    </row>
    <row r="101" spans="1:10">
      <c r="A101" s="144" t="s">
        <v>492</v>
      </c>
      <c r="B101" s="144">
        <v>114073</v>
      </c>
      <c r="C101" s="86">
        <v>10314</v>
      </c>
      <c r="D101" s="129">
        <v>0</v>
      </c>
      <c r="E101" s="129">
        <v>0</v>
      </c>
      <c r="F101" s="129">
        <v>5833</v>
      </c>
      <c r="G101" s="129">
        <v>6386</v>
      </c>
      <c r="H101" s="129">
        <v>0</v>
      </c>
      <c r="I101" s="129">
        <v>2</v>
      </c>
      <c r="J101" s="129">
        <v>4</v>
      </c>
    </row>
    <row r="102" spans="1:10">
      <c r="A102" s="144" t="s">
        <v>375</v>
      </c>
      <c r="B102" s="146">
        <v>114073</v>
      </c>
      <c r="C102" s="86">
        <v>2642</v>
      </c>
      <c r="D102" s="129">
        <v>0</v>
      </c>
      <c r="E102" s="129">
        <v>0</v>
      </c>
      <c r="F102" s="129">
        <v>1983</v>
      </c>
      <c r="G102" s="129">
        <v>9403</v>
      </c>
      <c r="H102" s="129">
        <v>0</v>
      </c>
      <c r="I102" s="129">
        <v>1</v>
      </c>
      <c r="J102" s="129">
        <v>3</v>
      </c>
    </row>
    <row r="103" spans="1:10">
      <c r="A103" s="144" t="s">
        <v>441</v>
      </c>
      <c r="B103" s="144">
        <v>114073</v>
      </c>
      <c r="C103" s="86">
        <v>2665</v>
      </c>
      <c r="D103" s="129">
        <v>0</v>
      </c>
      <c r="E103" s="129">
        <v>0</v>
      </c>
      <c r="F103" s="129">
        <v>4992</v>
      </c>
      <c r="G103" s="129">
        <v>6777</v>
      </c>
      <c r="H103" s="129">
        <v>0</v>
      </c>
      <c r="I103" s="129">
        <v>5</v>
      </c>
      <c r="J103" s="129">
        <v>5</v>
      </c>
    </row>
    <row r="104" spans="1:10">
      <c r="A104" s="144" t="s">
        <v>442</v>
      </c>
      <c r="B104" s="144">
        <v>113893</v>
      </c>
      <c r="C104" s="86">
        <v>9685</v>
      </c>
      <c r="D104" s="129">
        <v>1</v>
      </c>
      <c r="E104" s="129">
        <v>0</v>
      </c>
      <c r="F104" s="129">
        <v>311</v>
      </c>
      <c r="G104" s="129">
        <v>13761</v>
      </c>
      <c r="H104" s="129">
        <v>8</v>
      </c>
      <c r="I104" s="129">
        <v>1</v>
      </c>
      <c r="J104" s="129">
        <v>1</v>
      </c>
    </row>
    <row r="105" spans="1:10">
      <c r="A105" s="144" t="s">
        <v>506</v>
      </c>
      <c r="B105" s="144">
        <v>113932</v>
      </c>
      <c r="C105" s="86">
        <v>9686</v>
      </c>
      <c r="D105" s="129">
        <v>0</v>
      </c>
      <c r="E105" s="129">
        <v>0</v>
      </c>
      <c r="F105" s="129">
        <v>686</v>
      </c>
      <c r="G105" s="129">
        <v>3219</v>
      </c>
      <c r="H105" s="129">
        <v>0</v>
      </c>
      <c r="I105" s="129">
        <v>1</v>
      </c>
      <c r="J105" s="129">
        <v>1</v>
      </c>
    </row>
    <row r="106" spans="1:10" ht="14.45" customHeight="1">
      <c r="A106" s="144" t="s">
        <v>376</v>
      </c>
      <c r="B106" s="462" t="s">
        <v>766</v>
      </c>
      <c r="C106" s="463"/>
      <c r="D106" s="463"/>
      <c r="E106" s="463"/>
      <c r="F106" s="463"/>
      <c r="G106" s="463"/>
      <c r="H106" s="463"/>
      <c r="I106" s="463"/>
      <c r="J106" s="464"/>
    </row>
    <row r="107" spans="1:10">
      <c r="A107" s="144" t="s">
        <v>443</v>
      </c>
      <c r="B107" s="144">
        <v>114073</v>
      </c>
      <c r="C107" s="86">
        <v>7179</v>
      </c>
      <c r="D107" s="129">
        <v>0</v>
      </c>
      <c r="E107" s="129">
        <v>0</v>
      </c>
      <c r="F107" s="129">
        <v>1672</v>
      </c>
      <c r="G107" s="129">
        <v>8846</v>
      </c>
      <c r="H107" s="129">
        <v>8</v>
      </c>
      <c r="I107" s="129">
        <v>4</v>
      </c>
      <c r="J107" s="129">
        <v>4</v>
      </c>
    </row>
    <row r="108" spans="1:10">
      <c r="A108" s="144" t="s">
        <v>507</v>
      </c>
      <c r="B108" s="144">
        <v>114073</v>
      </c>
      <c r="C108" s="86" t="s">
        <v>331</v>
      </c>
      <c r="D108" s="129">
        <v>0</v>
      </c>
      <c r="E108" s="129">
        <v>0</v>
      </c>
      <c r="F108" s="129">
        <v>2309</v>
      </c>
      <c r="G108" s="129">
        <v>0</v>
      </c>
      <c r="H108" s="129">
        <v>0</v>
      </c>
      <c r="I108" s="129">
        <v>0</v>
      </c>
      <c r="J108" s="129">
        <v>0</v>
      </c>
    </row>
    <row r="109" spans="1:10" ht="14.45" customHeight="1">
      <c r="A109" s="144" t="s">
        <v>377</v>
      </c>
      <c r="B109" s="462" t="s">
        <v>766</v>
      </c>
      <c r="C109" s="463"/>
      <c r="D109" s="463"/>
      <c r="E109" s="463"/>
      <c r="F109" s="463"/>
      <c r="G109" s="463"/>
      <c r="H109" s="463"/>
      <c r="I109" s="463"/>
      <c r="J109" s="464"/>
    </row>
    <row r="110" spans="1:10">
      <c r="A110" s="144" t="s">
        <v>444</v>
      </c>
      <c r="B110" s="144">
        <v>113932</v>
      </c>
      <c r="C110" s="86">
        <v>7277</v>
      </c>
      <c r="D110" s="129">
        <v>1</v>
      </c>
      <c r="E110" s="129">
        <v>0</v>
      </c>
      <c r="F110" s="129">
        <v>2649</v>
      </c>
      <c r="G110" s="129">
        <v>10992</v>
      </c>
      <c r="H110" s="129">
        <v>0</v>
      </c>
      <c r="I110" s="129">
        <v>4</v>
      </c>
      <c r="J110" s="129">
        <v>4</v>
      </c>
    </row>
    <row r="111" spans="1:10" ht="14.45" customHeight="1">
      <c r="A111" s="144" t="s">
        <v>378</v>
      </c>
      <c r="B111" s="462" t="s">
        <v>766</v>
      </c>
      <c r="C111" s="463"/>
      <c r="D111" s="463"/>
      <c r="E111" s="463"/>
      <c r="F111" s="463"/>
      <c r="G111" s="463"/>
      <c r="H111" s="463"/>
      <c r="I111" s="463"/>
      <c r="J111" s="464"/>
    </row>
    <row r="112" spans="1:10">
      <c r="A112" s="144" t="s">
        <v>445</v>
      </c>
      <c r="B112" s="144">
        <v>113890</v>
      </c>
      <c r="C112" s="86">
        <v>9679</v>
      </c>
      <c r="D112" s="129">
        <v>0</v>
      </c>
      <c r="E112" s="129">
        <v>0</v>
      </c>
      <c r="F112" s="129">
        <v>2676</v>
      </c>
      <c r="G112" s="129">
        <v>13999</v>
      </c>
      <c r="H112" s="129">
        <v>5</v>
      </c>
      <c r="I112" s="129">
        <v>2</v>
      </c>
      <c r="J112" s="129">
        <v>2</v>
      </c>
    </row>
    <row r="113" spans="1:10">
      <c r="A113" s="144" t="s">
        <v>508</v>
      </c>
      <c r="B113" s="15">
        <v>113893</v>
      </c>
      <c r="C113" s="86">
        <v>9680</v>
      </c>
      <c r="D113" s="129">
        <v>0</v>
      </c>
      <c r="E113" s="129">
        <v>0</v>
      </c>
      <c r="F113" s="129">
        <v>0</v>
      </c>
      <c r="G113" s="129">
        <v>1138</v>
      </c>
      <c r="H113" s="129">
        <v>0</v>
      </c>
      <c r="I113" s="129">
        <v>0</v>
      </c>
      <c r="J113" s="129">
        <v>0</v>
      </c>
    </row>
    <row r="114" spans="1:10">
      <c r="A114" s="144" t="s">
        <v>379</v>
      </c>
      <c r="B114" s="146">
        <v>114073</v>
      </c>
      <c r="C114" s="86">
        <v>2643</v>
      </c>
      <c r="D114" s="129">
        <v>0</v>
      </c>
      <c r="E114" s="129">
        <v>0</v>
      </c>
      <c r="F114" s="129">
        <v>4544</v>
      </c>
      <c r="G114" s="129">
        <v>17274</v>
      </c>
      <c r="H114" s="129">
        <v>0</v>
      </c>
      <c r="I114" s="129">
        <v>2</v>
      </c>
      <c r="J114" s="129">
        <v>3</v>
      </c>
    </row>
    <row r="115" spans="1:10">
      <c r="A115" s="144" t="s">
        <v>446</v>
      </c>
      <c r="B115" s="144">
        <v>113877</v>
      </c>
      <c r="C115" s="86">
        <v>7085</v>
      </c>
      <c r="D115" s="129">
        <v>0</v>
      </c>
      <c r="E115" s="129">
        <v>0</v>
      </c>
      <c r="F115" s="129">
        <v>9205</v>
      </c>
      <c r="G115" s="129">
        <v>0</v>
      </c>
      <c r="H115" s="129">
        <v>0</v>
      </c>
      <c r="I115" s="129">
        <v>7</v>
      </c>
      <c r="J115" s="129">
        <v>7</v>
      </c>
    </row>
    <row r="116" spans="1:10">
      <c r="A116" s="144" t="s">
        <v>447</v>
      </c>
      <c r="B116" s="144">
        <v>114073</v>
      </c>
      <c r="C116" s="86">
        <v>7168</v>
      </c>
      <c r="D116" s="129">
        <v>0</v>
      </c>
      <c r="E116" s="129">
        <v>0</v>
      </c>
      <c r="F116" s="129">
        <v>1596</v>
      </c>
      <c r="G116" s="129">
        <v>11519</v>
      </c>
      <c r="H116" s="129">
        <v>0</v>
      </c>
      <c r="I116" s="129">
        <v>4</v>
      </c>
      <c r="J116" s="129">
        <v>4</v>
      </c>
    </row>
    <row r="117" spans="1:10">
      <c r="A117" s="144" t="s">
        <v>493</v>
      </c>
      <c r="B117" s="144">
        <v>114073</v>
      </c>
      <c r="C117" s="86">
        <v>10314</v>
      </c>
      <c r="D117" s="129">
        <v>0</v>
      </c>
      <c r="E117" s="129">
        <v>0</v>
      </c>
      <c r="F117" s="129">
        <v>2700</v>
      </c>
      <c r="G117" s="129">
        <v>4325</v>
      </c>
      <c r="H117" s="129">
        <v>0</v>
      </c>
      <c r="I117" s="129">
        <v>3</v>
      </c>
      <c r="J117" s="129">
        <v>3</v>
      </c>
    </row>
    <row r="118" spans="1:10" ht="14.45" customHeight="1">
      <c r="A118" s="144" t="s">
        <v>448</v>
      </c>
      <c r="B118" s="462" t="s">
        <v>766</v>
      </c>
      <c r="C118" s="463"/>
      <c r="D118" s="463"/>
      <c r="E118" s="463"/>
      <c r="F118" s="463"/>
      <c r="G118" s="463"/>
      <c r="H118" s="463"/>
      <c r="I118" s="463"/>
      <c r="J118" s="464"/>
    </row>
    <row r="119" spans="1:10">
      <c r="A119" s="144" t="s">
        <v>449</v>
      </c>
      <c r="B119" s="144">
        <v>114073</v>
      </c>
      <c r="C119" s="86">
        <v>2666</v>
      </c>
      <c r="D119" s="129">
        <v>0</v>
      </c>
      <c r="E119" s="129">
        <v>0</v>
      </c>
      <c r="F119" s="129">
        <v>2983</v>
      </c>
      <c r="G119" s="129">
        <v>3075</v>
      </c>
      <c r="H119" s="129">
        <v>0</v>
      </c>
      <c r="I119" s="129">
        <v>3</v>
      </c>
      <c r="J119" s="129">
        <v>4</v>
      </c>
    </row>
    <row r="120" spans="1:10">
      <c r="A120" s="144" t="s">
        <v>381</v>
      </c>
      <c r="B120" s="146">
        <v>114073</v>
      </c>
      <c r="C120" s="86">
        <v>2644</v>
      </c>
      <c r="D120" s="129">
        <v>0</v>
      </c>
      <c r="E120" s="129">
        <v>0</v>
      </c>
      <c r="F120" s="129">
        <v>1467</v>
      </c>
      <c r="G120" s="129">
        <v>2850</v>
      </c>
      <c r="H120" s="129">
        <v>0</v>
      </c>
      <c r="I120" s="129">
        <v>2</v>
      </c>
      <c r="J120" s="129">
        <v>3</v>
      </c>
    </row>
    <row r="121" spans="1:10">
      <c r="A121" s="144" t="s">
        <v>450</v>
      </c>
      <c r="B121" s="144">
        <v>114073</v>
      </c>
      <c r="C121" s="86">
        <v>2667</v>
      </c>
      <c r="D121" s="129">
        <v>0</v>
      </c>
      <c r="E121" s="129">
        <v>0</v>
      </c>
      <c r="F121" s="129">
        <v>12057</v>
      </c>
      <c r="G121" s="129">
        <v>15297</v>
      </c>
      <c r="H121" s="129">
        <v>0</v>
      </c>
      <c r="I121" s="129">
        <v>4</v>
      </c>
      <c r="J121" s="129">
        <v>6</v>
      </c>
    </row>
    <row r="122" spans="1:10" ht="14.45" customHeight="1">
      <c r="A122" s="144" t="s">
        <v>382</v>
      </c>
      <c r="B122" s="462" t="s">
        <v>766</v>
      </c>
      <c r="C122" s="463"/>
      <c r="D122" s="463"/>
      <c r="E122" s="463"/>
      <c r="F122" s="463"/>
      <c r="G122" s="463"/>
      <c r="H122" s="463"/>
      <c r="I122" s="463"/>
      <c r="J122" s="464"/>
    </row>
    <row r="123" spans="1:10">
      <c r="A123" s="144" t="s">
        <v>496</v>
      </c>
      <c r="B123" s="144">
        <v>114073</v>
      </c>
      <c r="C123" s="86">
        <v>10454</v>
      </c>
      <c r="D123" s="129">
        <v>0</v>
      </c>
      <c r="E123" s="129">
        <v>0</v>
      </c>
      <c r="F123" s="129">
        <v>4969</v>
      </c>
      <c r="G123" s="129">
        <v>10750</v>
      </c>
      <c r="H123" s="129">
        <v>0</v>
      </c>
      <c r="I123" s="129">
        <v>0</v>
      </c>
      <c r="J123" s="129">
        <v>6</v>
      </c>
    </row>
    <row r="124" spans="1:10">
      <c r="A124" s="144" t="s">
        <v>451</v>
      </c>
      <c r="B124" s="144">
        <v>114073</v>
      </c>
      <c r="C124" s="86">
        <v>10085</v>
      </c>
      <c r="D124" s="129">
        <v>0</v>
      </c>
      <c r="E124" s="129">
        <v>0</v>
      </c>
      <c r="F124" s="129">
        <v>11325</v>
      </c>
      <c r="G124" s="129">
        <v>760</v>
      </c>
      <c r="H124" s="129">
        <v>0</v>
      </c>
      <c r="I124" s="129">
        <v>3</v>
      </c>
      <c r="J124" s="129">
        <v>3</v>
      </c>
    </row>
    <row r="125" spans="1:10" ht="14.45" customHeight="1">
      <c r="A125" s="144" t="s">
        <v>384</v>
      </c>
      <c r="B125" s="462" t="s">
        <v>766</v>
      </c>
      <c r="C125" s="463"/>
      <c r="D125" s="463"/>
      <c r="E125" s="463"/>
      <c r="F125" s="463"/>
      <c r="G125" s="463"/>
      <c r="H125" s="463"/>
      <c r="I125" s="463"/>
      <c r="J125" s="464"/>
    </row>
    <row r="126" spans="1:10">
      <c r="A126" s="144" t="s">
        <v>392</v>
      </c>
      <c r="B126" s="146">
        <v>114073</v>
      </c>
      <c r="C126" s="86">
        <v>6814</v>
      </c>
      <c r="D126" s="129">
        <v>0</v>
      </c>
      <c r="E126" s="129">
        <v>0</v>
      </c>
      <c r="F126" s="129">
        <v>5531</v>
      </c>
      <c r="G126" s="129">
        <v>16330</v>
      </c>
      <c r="H126" s="129">
        <v>0</v>
      </c>
      <c r="I126" s="129">
        <v>3</v>
      </c>
      <c r="J126" s="129">
        <v>4</v>
      </c>
    </row>
    <row r="127" spans="1:10">
      <c r="A127" s="144" t="s">
        <v>385</v>
      </c>
      <c r="B127" s="146">
        <v>114073</v>
      </c>
      <c r="C127" s="86">
        <v>2648</v>
      </c>
      <c r="D127" s="129">
        <v>0</v>
      </c>
      <c r="E127" s="129">
        <v>0</v>
      </c>
      <c r="F127" s="129">
        <v>2304</v>
      </c>
      <c r="G127" s="129">
        <v>5947</v>
      </c>
      <c r="H127" s="129">
        <v>0</v>
      </c>
      <c r="I127" s="129">
        <v>2</v>
      </c>
      <c r="J127" s="129">
        <v>2</v>
      </c>
    </row>
    <row r="128" spans="1:10" ht="14.45" customHeight="1">
      <c r="A128" s="144" t="s">
        <v>452</v>
      </c>
      <c r="B128" s="462" t="s">
        <v>766</v>
      </c>
      <c r="C128" s="463"/>
      <c r="D128" s="463"/>
      <c r="E128" s="463"/>
      <c r="F128" s="463"/>
      <c r="G128" s="463"/>
      <c r="H128" s="463"/>
      <c r="I128" s="463"/>
      <c r="J128" s="464"/>
    </row>
    <row r="129" spans="1:10" ht="14.45" customHeight="1">
      <c r="A129" s="144" t="s">
        <v>453</v>
      </c>
      <c r="B129" s="462" t="s">
        <v>766</v>
      </c>
      <c r="C129" s="463"/>
      <c r="D129" s="463"/>
      <c r="E129" s="463"/>
      <c r="F129" s="463"/>
      <c r="G129" s="463"/>
      <c r="H129" s="463"/>
      <c r="I129" s="463"/>
      <c r="J129" s="464"/>
    </row>
    <row r="130" spans="1:10">
      <c r="A130" s="144" t="s">
        <v>454</v>
      </c>
      <c r="B130" s="15">
        <v>37291</v>
      </c>
      <c r="C130" s="86">
        <v>6938</v>
      </c>
      <c r="D130" s="354">
        <v>3</v>
      </c>
      <c r="E130" s="354">
        <v>266.54228000000001</v>
      </c>
      <c r="F130" s="354">
        <v>17461.077148863562</v>
      </c>
      <c r="G130" s="354">
        <v>45344.958234504105</v>
      </c>
      <c r="H130" s="354">
        <v>0</v>
      </c>
      <c r="I130" s="354">
        <v>15</v>
      </c>
      <c r="J130" s="354">
        <v>15</v>
      </c>
    </row>
    <row r="131" spans="1:10">
      <c r="A131" s="144" t="s">
        <v>479</v>
      </c>
      <c r="B131" s="146">
        <v>113876</v>
      </c>
      <c r="C131" s="86">
        <v>7624</v>
      </c>
      <c r="D131" s="129">
        <v>1</v>
      </c>
      <c r="E131" s="129">
        <v>0</v>
      </c>
      <c r="F131" s="129">
        <v>21489</v>
      </c>
      <c r="G131" s="129">
        <v>0</v>
      </c>
      <c r="H131" s="129">
        <v>0</v>
      </c>
      <c r="I131" s="129">
        <v>3</v>
      </c>
      <c r="J131" s="129">
        <v>5</v>
      </c>
    </row>
    <row r="132" spans="1:10">
      <c r="A132" s="144" t="s">
        <v>509</v>
      </c>
      <c r="B132" s="146">
        <v>113876</v>
      </c>
      <c r="C132" s="86" t="s">
        <v>331</v>
      </c>
      <c r="D132" s="129">
        <v>0</v>
      </c>
      <c r="E132" s="129">
        <v>0</v>
      </c>
      <c r="F132" s="129">
        <v>220</v>
      </c>
      <c r="G132" s="129">
        <v>0</v>
      </c>
      <c r="H132" s="129">
        <v>0</v>
      </c>
      <c r="I132" s="129">
        <v>0</v>
      </c>
      <c r="J132" s="129">
        <v>0</v>
      </c>
    </row>
    <row r="133" spans="1:10">
      <c r="A133" s="144" t="s">
        <v>386</v>
      </c>
      <c r="B133" s="146">
        <v>114073</v>
      </c>
      <c r="C133" s="86">
        <v>2650</v>
      </c>
      <c r="D133" s="129">
        <v>0</v>
      </c>
      <c r="E133" s="129">
        <v>0</v>
      </c>
      <c r="F133" s="129">
        <v>6798</v>
      </c>
      <c r="G133" s="129">
        <v>6855</v>
      </c>
      <c r="H133" s="129">
        <v>0</v>
      </c>
      <c r="I133" s="129">
        <v>2</v>
      </c>
      <c r="J133" s="129">
        <v>2</v>
      </c>
    </row>
    <row r="134" spans="1:10">
      <c r="A134" s="144" t="s">
        <v>455</v>
      </c>
      <c r="B134" s="144">
        <v>113769</v>
      </c>
      <c r="C134" s="86">
        <v>9512</v>
      </c>
      <c r="D134" s="129">
        <v>0</v>
      </c>
      <c r="E134" s="129">
        <v>0</v>
      </c>
      <c r="F134" s="129">
        <v>3940</v>
      </c>
      <c r="G134" s="129">
        <v>0</v>
      </c>
      <c r="H134" s="129">
        <v>0</v>
      </c>
      <c r="I134" s="129">
        <v>0</v>
      </c>
      <c r="J134" s="129">
        <v>0</v>
      </c>
    </row>
    <row r="135" spans="1:10" ht="14.45" customHeight="1">
      <c r="A135" s="144" t="s">
        <v>387</v>
      </c>
      <c r="B135" s="462" t="s">
        <v>766</v>
      </c>
      <c r="C135" s="463"/>
      <c r="D135" s="463"/>
      <c r="E135" s="463"/>
      <c r="F135" s="463"/>
      <c r="G135" s="463"/>
      <c r="H135" s="463"/>
      <c r="I135" s="463"/>
      <c r="J135" s="464"/>
    </row>
    <row r="136" spans="1:10">
      <c r="A136" s="144" t="s">
        <v>456</v>
      </c>
      <c r="B136" s="144">
        <v>114073</v>
      </c>
      <c r="C136" s="86">
        <v>2668</v>
      </c>
      <c r="D136" s="129">
        <v>0</v>
      </c>
      <c r="E136" s="129">
        <v>0</v>
      </c>
      <c r="F136" s="129">
        <v>6024</v>
      </c>
      <c r="G136" s="129">
        <v>16893</v>
      </c>
      <c r="H136" s="129">
        <v>0</v>
      </c>
      <c r="I136" s="129">
        <v>8</v>
      </c>
      <c r="J136" s="129">
        <v>9</v>
      </c>
    </row>
    <row r="137" spans="1:10" ht="14.45" customHeight="1">
      <c r="A137" s="144" t="s">
        <v>457</v>
      </c>
      <c r="B137" s="462" t="s">
        <v>766</v>
      </c>
      <c r="C137" s="463"/>
      <c r="D137" s="463"/>
      <c r="E137" s="463"/>
      <c r="F137" s="463"/>
      <c r="G137" s="463"/>
      <c r="H137" s="463"/>
      <c r="I137" s="463"/>
      <c r="J137" s="464"/>
    </row>
    <row r="138" spans="1:10">
      <c r="A138" s="144" t="s">
        <v>458</v>
      </c>
      <c r="B138" s="144">
        <v>113890</v>
      </c>
      <c r="C138" s="86">
        <v>9041</v>
      </c>
      <c r="D138" s="129">
        <v>0</v>
      </c>
      <c r="E138" s="129">
        <v>105</v>
      </c>
      <c r="F138" s="129">
        <v>64276</v>
      </c>
      <c r="G138" s="129">
        <v>0</v>
      </c>
      <c r="H138" s="129">
        <v>1</v>
      </c>
      <c r="I138" s="129">
        <v>9</v>
      </c>
      <c r="J138" s="129">
        <v>11</v>
      </c>
    </row>
    <row r="139" spans="1:10" ht="14.45" customHeight="1">
      <c r="A139" s="144" t="s">
        <v>459</v>
      </c>
      <c r="B139" s="462" t="s">
        <v>766</v>
      </c>
      <c r="C139" s="463"/>
      <c r="D139" s="463"/>
      <c r="E139" s="463"/>
      <c r="F139" s="463"/>
      <c r="G139" s="463"/>
      <c r="H139" s="463"/>
      <c r="I139" s="463"/>
      <c r="J139" s="464"/>
    </row>
    <row r="140" spans="1:10">
      <c r="A140" s="144" t="s">
        <v>460</v>
      </c>
      <c r="B140" s="144">
        <v>113768</v>
      </c>
      <c r="C140" s="86">
        <v>9513</v>
      </c>
      <c r="D140" s="129">
        <v>1</v>
      </c>
      <c r="E140" s="129">
        <v>106</v>
      </c>
      <c r="F140" s="129">
        <v>13753</v>
      </c>
      <c r="G140" s="129">
        <v>0</v>
      </c>
      <c r="H140" s="129">
        <v>0</v>
      </c>
      <c r="I140" s="129">
        <v>3</v>
      </c>
      <c r="J140" s="129">
        <v>5</v>
      </c>
    </row>
    <row r="141" spans="1:10">
      <c r="A141" s="144" t="s">
        <v>510</v>
      </c>
      <c r="B141" s="144">
        <v>113770</v>
      </c>
      <c r="C141" s="86">
        <v>9538</v>
      </c>
      <c r="D141" s="129">
        <v>1</v>
      </c>
      <c r="E141" s="129">
        <v>39</v>
      </c>
      <c r="F141" s="129">
        <v>1485</v>
      </c>
      <c r="G141" s="129">
        <v>0</v>
      </c>
      <c r="H141" s="129">
        <v>0</v>
      </c>
      <c r="I141" s="129">
        <v>0</v>
      </c>
      <c r="J141" s="129">
        <v>0</v>
      </c>
    </row>
    <row r="142" spans="1:10">
      <c r="A142" s="144" t="s">
        <v>511</v>
      </c>
      <c r="B142" s="144">
        <v>113769</v>
      </c>
      <c r="C142" s="86" t="s">
        <v>331</v>
      </c>
      <c r="D142" s="129">
        <v>1</v>
      </c>
      <c r="E142" s="129">
        <v>18</v>
      </c>
      <c r="F142" s="129">
        <v>429</v>
      </c>
      <c r="G142" s="129">
        <v>0</v>
      </c>
      <c r="H142" s="129">
        <v>0</v>
      </c>
      <c r="I142" s="129">
        <v>0</v>
      </c>
      <c r="J142" s="129">
        <v>0</v>
      </c>
    </row>
    <row r="143" spans="1:10" ht="14.45" customHeight="1">
      <c r="A143" s="144" t="s">
        <v>461</v>
      </c>
      <c r="B143" s="462" t="s">
        <v>766</v>
      </c>
      <c r="C143" s="463"/>
      <c r="D143" s="463"/>
      <c r="E143" s="463"/>
      <c r="F143" s="463"/>
      <c r="G143" s="463"/>
      <c r="H143" s="463"/>
      <c r="I143" s="463"/>
      <c r="J143" s="464"/>
    </row>
    <row r="144" spans="1:10">
      <c r="A144" s="144" t="s">
        <v>462</v>
      </c>
      <c r="B144" s="144">
        <v>114073</v>
      </c>
      <c r="C144" s="86">
        <v>2669</v>
      </c>
      <c r="D144" s="129">
        <v>0</v>
      </c>
      <c r="E144" s="129">
        <v>0</v>
      </c>
      <c r="F144" s="129">
        <v>5565</v>
      </c>
      <c r="G144" s="129">
        <v>12894</v>
      </c>
      <c r="H144" s="129">
        <v>0</v>
      </c>
      <c r="I144" s="129">
        <v>3</v>
      </c>
      <c r="J144" s="129">
        <v>4</v>
      </c>
    </row>
    <row r="145" spans="1:10">
      <c r="A145" s="144" t="s">
        <v>767</v>
      </c>
      <c r="B145" s="146">
        <v>114073</v>
      </c>
      <c r="C145" s="86">
        <v>10063</v>
      </c>
      <c r="D145" s="129">
        <v>0</v>
      </c>
      <c r="E145" s="129">
        <v>0</v>
      </c>
      <c r="F145" s="129">
        <v>2942</v>
      </c>
      <c r="G145" s="129">
        <v>9223</v>
      </c>
      <c r="H145" s="129">
        <v>0</v>
      </c>
      <c r="I145" s="129">
        <v>1</v>
      </c>
      <c r="J145" s="129">
        <v>2</v>
      </c>
    </row>
    <row r="146" spans="1:10">
      <c r="A146" s="144" t="s">
        <v>768</v>
      </c>
      <c r="B146" s="146">
        <v>114073</v>
      </c>
      <c r="C146" s="86">
        <v>10063</v>
      </c>
      <c r="D146" s="129">
        <v>0</v>
      </c>
      <c r="E146" s="129">
        <v>0</v>
      </c>
      <c r="F146" s="129">
        <v>1478</v>
      </c>
      <c r="G146" s="129">
        <v>12276</v>
      </c>
      <c r="H146" s="129">
        <v>0</v>
      </c>
      <c r="I146" s="129">
        <v>1</v>
      </c>
      <c r="J146" s="129">
        <v>1</v>
      </c>
    </row>
    <row r="147" spans="1:10">
      <c r="A147" s="144" t="s">
        <v>769</v>
      </c>
      <c r="B147" s="146">
        <v>114073</v>
      </c>
      <c r="C147" s="86">
        <v>10063</v>
      </c>
      <c r="D147" s="129">
        <v>0</v>
      </c>
      <c r="E147" s="129">
        <v>0</v>
      </c>
      <c r="F147" s="129">
        <v>2230</v>
      </c>
      <c r="G147" s="129">
        <v>6504</v>
      </c>
      <c r="H147" s="129">
        <v>0</v>
      </c>
      <c r="I147" s="129">
        <v>2</v>
      </c>
      <c r="J147" s="129">
        <v>2</v>
      </c>
    </row>
    <row r="148" spans="1:10">
      <c r="A148" s="144" t="s">
        <v>770</v>
      </c>
      <c r="B148" s="146">
        <v>114073</v>
      </c>
      <c r="C148" s="86">
        <v>10063</v>
      </c>
      <c r="D148" s="129">
        <v>0</v>
      </c>
      <c r="E148" s="129">
        <v>0</v>
      </c>
      <c r="F148" s="129">
        <v>829</v>
      </c>
      <c r="G148" s="129">
        <v>6133</v>
      </c>
      <c r="H148" s="129">
        <v>0</v>
      </c>
      <c r="I148" s="129">
        <v>1</v>
      </c>
      <c r="J148" s="129">
        <v>4</v>
      </c>
    </row>
    <row r="149" spans="1:10">
      <c r="A149" s="144" t="s">
        <v>463</v>
      </c>
      <c r="B149" s="144">
        <v>113932</v>
      </c>
      <c r="C149" s="86">
        <v>7086</v>
      </c>
      <c r="D149" s="129">
        <v>1</v>
      </c>
      <c r="E149" s="129">
        <v>0</v>
      </c>
      <c r="F149" s="129">
        <v>4644</v>
      </c>
      <c r="G149" s="129">
        <v>12238</v>
      </c>
      <c r="H149" s="129">
        <v>0</v>
      </c>
      <c r="I149" s="129">
        <v>3</v>
      </c>
      <c r="J149" s="129">
        <v>4</v>
      </c>
    </row>
    <row r="150" spans="1:10">
      <c r="A150" s="144" t="s">
        <v>388</v>
      </c>
      <c r="B150" s="462" t="s">
        <v>766</v>
      </c>
      <c r="C150" s="463"/>
      <c r="D150" s="463"/>
      <c r="E150" s="463"/>
      <c r="F150" s="463"/>
      <c r="G150" s="463"/>
      <c r="H150" s="463"/>
      <c r="I150" s="463"/>
      <c r="J150" s="464"/>
    </row>
    <row r="151" spans="1:10">
      <c r="A151" s="144" t="s">
        <v>467</v>
      </c>
      <c r="B151" s="462" t="s">
        <v>766</v>
      </c>
      <c r="C151" s="463"/>
      <c r="D151" s="463"/>
      <c r="E151" s="463"/>
      <c r="F151" s="463"/>
      <c r="G151" s="463"/>
      <c r="H151" s="463"/>
      <c r="I151" s="463"/>
      <c r="J151" s="464"/>
    </row>
    <row r="152" spans="1:10">
      <c r="A152" s="144" t="s">
        <v>389</v>
      </c>
      <c r="B152" s="462" t="s">
        <v>766</v>
      </c>
      <c r="C152" s="463"/>
      <c r="D152" s="463"/>
      <c r="E152" s="463"/>
      <c r="F152" s="463"/>
      <c r="G152" s="463"/>
      <c r="H152" s="463"/>
      <c r="I152" s="463"/>
      <c r="J152" s="464"/>
    </row>
    <row r="153" spans="1:10">
      <c r="A153" s="144" t="s">
        <v>464</v>
      </c>
      <c r="B153" s="462" t="s">
        <v>766</v>
      </c>
      <c r="C153" s="463"/>
      <c r="D153" s="463"/>
      <c r="E153" s="463"/>
      <c r="F153" s="463"/>
      <c r="G153" s="463"/>
      <c r="H153" s="463"/>
      <c r="I153" s="463"/>
      <c r="J153" s="464"/>
    </row>
    <row r="154" spans="1:10">
      <c r="A154" s="144" t="s">
        <v>465</v>
      </c>
      <c r="B154" s="462" t="s">
        <v>766</v>
      </c>
      <c r="C154" s="463"/>
      <c r="D154" s="463"/>
      <c r="E154" s="463"/>
      <c r="F154" s="463"/>
      <c r="G154" s="463"/>
      <c r="H154" s="463"/>
      <c r="I154" s="463"/>
      <c r="J154" s="464"/>
    </row>
    <row r="155" spans="1:10">
      <c r="A155" s="144" t="s">
        <v>466</v>
      </c>
      <c r="B155" s="462" t="s">
        <v>766</v>
      </c>
      <c r="C155" s="463"/>
      <c r="D155" s="463"/>
      <c r="E155" s="463"/>
      <c r="F155" s="463"/>
      <c r="G155" s="463"/>
      <c r="H155" s="463"/>
      <c r="I155" s="463"/>
      <c r="J155" s="464"/>
    </row>
    <row r="156" spans="1:10">
      <c r="A156" s="144" t="s">
        <v>390</v>
      </c>
      <c r="B156" s="462" t="s">
        <v>766</v>
      </c>
      <c r="C156" s="463"/>
      <c r="D156" s="463"/>
      <c r="E156" s="463"/>
      <c r="F156" s="463"/>
      <c r="G156" s="463"/>
      <c r="H156" s="463"/>
      <c r="I156" s="463"/>
      <c r="J156" s="464"/>
    </row>
    <row r="157" spans="1:10">
      <c r="A157" s="144" t="s">
        <v>391</v>
      </c>
      <c r="B157" s="146">
        <v>114073</v>
      </c>
      <c r="C157" s="86">
        <v>2652</v>
      </c>
      <c r="D157" s="129">
        <v>0</v>
      </c>
      <c r="E157" s="129">
        <v>0</v>
      </c>
      <c r="F157" s="129">
        <v>1825</v>
      </c>
      <c r="G157" s="129">
        <v>5836</v>
      </c>
      <c r="H157" s="129">
        <v>0</v>
      </c>
      <c r="I157" s="129">
        <v>1</v>
      </c>
      <c r="J157" s="129">
        <v>2</v>
      </c>
    </row>
    <row r="158" spans="1:10">
      <c r="A158" s="144" t="s">
        <v>468</v>
      </c>
      <c r="B158" s="144">
        <v>114073</v>
      </c>
      <c r="C158" s="86">
        <v>2670</v>
      </c>
      <c r="D158" s="129">
        <v>0</v>
      </c>
      <c r="E158" s="129">
        <v>0</v>
      </c>
      <c r="F158" s="129">
        <v>3373</v>
      </c>
      <c r="G158" s="129">
        <v>4169</v>
      </c>
      <c r="H158" s="129">
        <v>0</v>
      </c>
      <c r="I158" s="129">
        <v>1</v>
      </c>
      <c r="J158" s="129">
        <v>5</v>
      </c>
    </row>
    <row r="159" spans="1:10">
      <c r="A159" s="144" t="s">
        <v>469</v>
      </c>
      <c r="B159" s="462" t="s">
        <v>766</v>
      </c>
      <c r="C159" s="463"/>
      <c r="D159" s="463"/>
      <c r="E159" s="463"/>
      <c r="F159" s="463"/>
      <c r="G159" s="463"/>
      <c r="H159" s="463"/>
      <c r="I159" s="463"/>
      <c r="J159" s="464"/>
    </row>
    <row r="160" spans="1:10">
      <c r="A160" s="144" t="s">
        <v>470</v>
      </c>
      <c r="B160" s="144">
        <v>114073</v>
      </c>
      <c r="C160" s="86">
        <v>9591</v>
      </c>
      <c r="D160" s="129">
        <v>0</v>
      </c>
      <c r="E160" s="129">
        <v>0</v>
      </c>
      <c r="F160" s="129">
        <v>13439</v>
      </c>
      <c r="G160" s="129">
        <v>0</v>
      </c>
      <c r="H160" s="129">
        <v>26</v>
      </c>
      <c r="I160" s="129">
        <v>1</v>
      </c>
      <c r="J160" s="129">
        <v>1</v>
      </c>
    </row>
    <row r="161" spans="1:10">
      <c r="A161" s="144" t="s">
        <v>471</v>
      </c>
      <c r="B161" s="462" t="s">
        <v>766</v>
      </c>
      <c r="C161" s="463"/>
      <c r="D161" s="463"/>
      <c r="E161" s="463"/>
      <c r="F161" s="463"/>
      <c r="G161" s="463"/>
      <c r="H161" s="463"/>
      <c r="I161" s="463"/>
      <c r="J161" s="464"/>
    </row>
    <row r="162" spans="1:10">
      <c r="A162" s="144" t="s">
        <v>512</v>
      </c>
      <c r="B162" s="144">
        <v>113890</v>
      </c>
      <c r="C162" s="86">
        <v>10650</v>
      </c>
      <c r="D162" s="129">
        <v>0</v>
      </c>
      <c r="E162" s="129">
        <v>0</v>
      </c>
      <c r="F162" s="129">
        <v>2056</v>
      </c>
      <c r="G162" s="129">
        <v>8607</v>
      </c>
      <c r="H162" s="129">
        <v>0</v>
      </c>
      <c r="I162" s="129">
        <v>1</v>
      </c>
      <c r="J162" s="129">
        <v>1</v>
      </c>
    </row>
  </sheetData>
  <autoFilter ref="A3:J162" xr:uid="{494DA1C9-8C96-4D37-AEC7-2674F1148F6C}"/>
  <sortState ref="A5:A162">
    <sortCondition ref="A5:A162"/>
  </sortState>
  <mergeCells count="53">
    <mergeCell ref="B33:J33"/>
    <mergeCell ref="B44:J44"/>
    <mergeCell ref="B5:J5"/>
    <mergeCell ref="B11:J11"/>
    <mergeCell ref="B16:J16"/>
    <mergeCell ref="B19:J19"/>
    <mergeCell ref="B23:J23"/>
    <mergeCell ref="D36:J36"/>
    <mergeCell ref="A3:A4"/>
    <mergeCell ref="A1:J1"/>
    <mergeCell ref="D2:J2"/>
    <mergeCell ref="B3:B4"/>
    <mergeCell ref="C3:C4"/>
    <mergeCell ref="A2:C2"/>
    <mergeCell ref="B45:J45"/>
    <mergeCell ref="B54:J54"/>
    <mergeCell ref="B55:J55"/>
    <mergeCell ref="B60:J60"/>
    <mergeCell ref="B66:J66"/>
    <mergeCell ref="B68:J68"/>
    <mergeCell ref="B74:J74"/>
    <mergeCell ref="B75:J75"/>
    <mergeCell ref="B80:J80"/>
    <mergeCell ref="B81:J81"/>
    <mergeCell ref="B82:J82"/>
    <mergeCell ref="B83:J83"/>
    <mergeCell ref="B86:J86"/>
    <mergeCell ref="B87:J87"/>
    <mergeCell ref="B89:J89"/>
    <mergeCell ref="B118:J118"/>
    <mergeCell ref="B122:J122"/>
    <mergeCell ref="B125:J125"/>
    <mergeCell ref="B128:J128"/>
    <mergeCell ref="B95:J95"/>
    <mergeCell ref="B99:J99"/>
    <mergeCell ref="B100:J100"/>
    <mergeCell ref="B106:J106"/>
    <mergeCell ref="B109:J109"/>
    <mergeCell ref="B111:J111"/>
    <mergeCell ref="B155:J155"/>
    <mergeCell ref="B156:J156"/>
    <mergeCell ref="B159:J159"/>
    <mergeCell ref="B161:J161"/>
    <mergeCell ref="B150:J150"/>
    <mergeCell ref="B151:J151"/>
    <mergeCell ref="B152:J152"/>
    <mergeCell ref="B153:J153"/>
    <mergeCell ref="B154:J154"/>
    <mergeCell ref="B129:J129"/>
    <mergeCell ref="B135:J135"/>
    <mergeCell ref="B137:J137"/>
    <mergeCell ref="B139:J139"/>
    <mergeCell ref="B143:J143"/>
  </mergeCells>
  <phoneticPr fontId="27" type="noConversion"/>
  <printOptions horizontalCentered="1" verticalCentered="1"/>
  <pageMargins left="0.23622047244094491" right="0.23622047244094491" top="0.74803149606299213" bottom="0.74803149606299213" header="0.31496062992125984" footer="0.31496062992125984"/>
  <pageSetup paperSize="9" scale="29" orientation="portrait" horizontalDpi="4294967293" r:id="rId1"/>
  <headerFooter>
    <oddFooter>&amp;L&amp;D&amp;C&amp;A_x000D_&amp;1#&amp;"Calibri"&amp;10&amp;K000000 Classificazione: C3 - Riservato&amp;R&amp;N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AB142"/>
  <sheetViews>
    <sheetView view="pageBreakPreview" topLeftCell="A37" zoomScale="60" zoomScaleNormal="40" workbookViewId="0">
      <selection activeCell="B5" sqref="B5:AB138"/>
    </sheetView>
  </sheetViews>
  <sheetFormatPr defaultRowHeight="15"/>
  <cols>
    <col min="1" max="1" width="36.42578125" bestFit="1" customWidth="1"/>
    <col min="2" max="14" width="6.7109375" customWidth="1"/>
    <col min="15" max="15" width="1.7109375" customWidth="1"/>
    <col min="16" max="16" width="8" bestFit="1" customWidth="1"/>
    <col min="17" max="17" width="6.7109375" customWidth="1"/>
    <col min="18" max="18" width="8" bestFit="1" customWidth="1"/>
    <col min="19" max="19" width="9" bestFit="1" customWidth="1"/>
    <col min="20" max="20" width="6.7109375" customWidth="1"/>
    <col min="21" max="22" width="9" bestFit="1" customWidth="1"/>
    <col min="23" max="23" width="8" bestFit="1" customWidth="1"/>
    <col min="24" max="24" width="9" bestFit="1" customWidth="1"/>
    <col min="25" max="25" width="6.7109375" customWidth="1"/>
    <col min="26" max="27" width="8" bestFit="1" customWidth="1"/>
    <col min="28" max="28" width="6.7109375" customWidth="1"/>
  </cols>
  <sheetData>
    <row r="1" spans="1:28">
      <c r="A1" s="478" t="s">
        <v>334</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row>
    <row r="2" spans="1:28">
      <c r="A2" s="93" t="s">
        <v>250</v>
      </c>
      <c r="B2" s="479" t="s">
        <v>251</v>
      </c>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row>
    <row r="3" spans="1:28">
      <c r="A3" s="482" t="s">
        <v>240</v>
      </c>
      <c r="B3" s="481" t="s">
        <v>252</v>
      </c>
      <c r="C3" s="481"/>
      <c r="D3" s="481"/>
      <c r="E3" s="481"/>
      <c r="F3" s="481"/>
      <c r="G3" s="481"/>
      <c r="H3" s="481"/>
      <c r="I3" s="481"/>
      <c r="J3" s="481"/>
      <c r="K3" s="481"/>
      <c r="L3" s="481"/>
      <c r="M3" s="481"/>
      <c r="N3" s="481"/>
      <c r="P3" s="481" t="s">
        <v>253</v>
      </c>
      <c r="Q3" s="481"/>
      <c r="R3" s="481"/>
      <c r="S3" s="481"/>
      <c r="T3" s="481"/>
      <c r="U3" s="481"/>
      <c r="V3" s="481"/>
      <c r="W3" s="481"/>
      <c r="X3" s="481"/>
      <c r="Y3" s="481"/>
      <c r="Z3" s="481"/>
      <c r="AA3" s="481"/>
      <c r="AB3" s="481"/>
    </row>
    <row r="4" spans="1:28">
      <c r="A4" s="433"/>
      <c r="B4" s="5">
        <v>8.1</v>
      </c>
      <c r="C4" s="5">
        <v>8.1999999999999993</v>
      </c>
      <c r="D4" s="6">
        <v>8.3000000000000007</v>
      </c>
      <c r="E4" s="6">
        <v>8.4</v>
      </c>
      <c r="F4" s="6">
        <v>8.5</v>
      </c>
      <c r="G4" s="6">
        <v>8.6</v>
      </c>
      <c r="H4" s="6">
        <v>8.6999999999999993</v>
      </c>
      <c r="I4" s="6">
        <v>8.8000000000000007</v>
      </c>
      <c r="J4" s="6">
        <v>8.9</v>
      </c>
      <c r="K4" s="4">
        <v>8.1</v>
      </c>
      <c r="L4" s="4">
        <v>8.11</v>
      </c>
      <c r="M4" s="4">
        <v>8.1199999999999992</v>
      </c>
      <c r="N4" s="4">
        <v>8.1300000000000008</v>
      </c>
      <c r="P4" s="6">
        <v>9.1</v>
      </c>
      <c r="Q4" s="5">
        <v>9.1999999999999993</v>
      </c>
      <c r="R4" s="7" t="s">
        <v>254</v>
      </c>
      <c r="S4" s="6">
        <v>9.4</v>
      </c>
      <c r="T4" s="6">
        <v>9.5</v>
      </c>
      <c r="U4" s="6">
        <v>9.6</v>
      </c>
      <c r="V4" s="6">
        <v>9.6999999999999993</v>
      </c>
      <c r="W4" s="6">
        <v>9.8000000000000007</v>
      </c>
      <c r="X4" s="6">
        <v>9.9</v>
      </c>
      <c r="Y4" s="4">
        <v>9.1</v>
      </c>
      <c r="Z4" s="4">
        <v>9.11</v>
      </c>
      <c r="AA4" s="4">
        <v>9.1199999999999992</v>
      </c>
      <c r="AB4" s="4">
        <v>9.1300000000000008</v>
      </c>
    </row>
    <row r="5" spans="1:28">
      <c r="A5" s="144" t="s">
        <v>395</v>
      </c>
      <c r="B5" s="476" t="s">
        <v>255</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row>
    <row r="6" spans="1:28">
      <c r="A6" s="144" t="s">
        <v>396</v>
      </c>
      <c r="B6" s="476"/>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row>
    <row r="7" spans="1:28">
      <c r="A7" s="144" t="s">
        <v>397</v>
      </c>
      <c r="B7" s="476"/>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row>
    <row r="8" spans="1:28">
      <c r="A8" s="144" t="s">
        <v>398</v>
      </c>
      <c r="B8" s="476"/>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row>
    <row r="9" spans="1:28">
      <c r="A9" s="144" t="s">
        <v>339</v>
      </c>
      <c r="B9" s="476"/>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row>
    <row r="10" spans="1:28">
      <c r="A10" s="144" t="s">
        <v>399</v>
      </c>
      <c r="B10" s="476"/>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row>
    <row r="11" spans="1:28">
      <c r="A11" s="144" t="s">
        <v>340</v>
      </c>
      <c r="B11" s="476"/>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row>
    <row r="12" spans="1:28">
      <c r="A12" s="144" t="s">
        <v>400</v>
      </c>
      <c r="B12" s="476"/>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row>
    <row r="13" spans="1:28">
      <c r="A13" s="144" t="s">
        <v>401</v>
      </c>
      <c r="B13" s="476"/>
      <c r="C13" s="477"/>
      <c r="D13" s="477"/>
      <c r="E13" s="477"/>
      <c r="F13" s="477"/>
      <c r="G13" s="477"/>
      <c r="H13" s="477"/>
      <c r="I13" s="477"/>
      <c r="J13" s="477"/>
      <c r="K13" s="477"/>
      <c r="L13" s="477"/>
      <c r="M13" s="477"/>
      <c r="N13" s="477"/>
      <c r="O13" s="477"/>
      <c r="P13" s="477"/>
      <c r="Q13" s="477"/>
      <c r="R13" s="477"/>
      <c r="S13" s="477"/>
      <c r="T13" s="477"/>
      <c r="U13" s="477"/>
      <c r="V13" s="477"/>
      <c r="W13" s="477"/>
      <c r="X13" s="477"/>
      <c r="Y13" s="477"/>
      <c r="Z13" s="477"/>
      <c r="AA13" s="477"/>
      <c r="AB13" s="477"/>
    </row>
    <row r="14" spans="1:28">
      <c r="A14" s="144" t="s">
        <v>341</v>
      </c>
      <c r="B14" s="476"/>
      <c r="C14" s="477"/>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row>
    <row r="15" spans="1:28">
      <c r="A15" s="144" t="s">
        <v>402</v>
      </c>
      <c r="B15" s="476"/>
      <c r="C15" s="477"/>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row>
    <row r="16" spans="1:28">
      <c r="A16" s="144" t="s">
        <v>342</v>
      </c>
      <c r="B16" s="476"/>
      <c r="C16" s="477"/>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row>
    <row r="17" spans="1:28">
      <c r="A17" s="144" t="s">
        <v>403</v>
      </c>
      <c r="B17" s="476"/>
      <c r="C17" s="477"/>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row>
    <row r="18" spans="1:28">
      <c r="A18" s="144" t="s">
        <v>404</v>
      </c>
      <c r="B18" s="476"/>
      <c r="C18" s="477"/>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row>
    <row r="19" spans="1:28">
      <c r="A19" s="144" t="s">
        <v>343</v>
      </c>
      <c r="B19" s="476"/>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row>
    <row r="20" spans="1:28">
      <c r="A20" s="144" t="s">
        <v>405</v>
      </c>
      <c r="B20" s="476"/>
      <c r="C20" s="477"/>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row>
    <row r="21" spans="1:28">
      <c r="A21" s="144" t="s">
        <v>344</v>
      </c>
      <c r="B21" s="476"/>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row>
    <row r="22" spans="1:28">
      <c r="A22" s="144" t="s">
        <v>345</v>
      </c>
      <c r="B22" s="476"/>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row>
    <row r="23" spans="1:28">
      <c r="A23" s="144" t="s">
        <v>346</v>
      </c>
      <c r="B23" s="476"/>
      <c r="C23" s="477"/>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row>
    <row r="24" spans="1:28">
      <c r="A24" s="144" t="s">
        <v>406</v>
      </c>
      <c r="B24" s="476"/>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row>
    <row r="25" spans="1:28">
      <c r="A25" s="144" t="s">
        <v>407</v>
      </c>
      <c r="B25" s="476"/>
      <c r="C25" s="477"/>
      <c r="D25" s="477"/>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row>
    <row r="26" spans="1:28">
      <c r="A26" s="144" t="s">
        <v>347</v>
      </c>
      <c r="B26" s="476"/>
      <c r="C26" s="477"/>
      <c r="D26" s="477"/>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row>
    <row r="27" spans="1:28">
      <c r="A27" s="144" t="s">
        <v>475</v>
      </c>
      <c r="B27" s="476"/>
      <c r="C27" s="477"/>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row>
    <row r="28" spans="1:28">
      <c r="A28" s="144" t="s">
        <v>348</v>
      </c>
      <c r="B28" s="476"/>
      <c r="C28" s="477"/>
      <c r="D28" s="477"/>
      <c r="E28" s="477"/>
      <c r="F28" s="477"/>
      <c r="G28" s="477"/>
      <c r="H28" s="477"/>
      <c r="I28" s="477"/>
      <c r="J28" s="477"/>
      <c r="K28" s="477"/>
      <c r="L28" s="477"/>
      <c r="M28" s="477"/>
      <c r="N28" s="477"/>
      <c r="O28" s="477"/>
      <c r="P28" s="477"/>
      <c r="Q28" s="477"/>
      <c r="R28" s="477"/>
      <c r="S28" s="477"/>
      <c r="T28" s="477"/>
      <c r="U28" s="477"/>
      <c r="V28" s="477"/>
      <c r="W28" s="477"/>
      <c r="X28" s="477"/>
      <c r="Y28" s="477"/>
      <c r="Z28" s="477"/>
      <c r="AA28" s="477"/>
      <c r="AB28" s="477"/>
    </row>
    <row r="29" spans="1:28">
      <c r="A29" s="144" t="s">
        <v>409</v>
      </c>
      <c r="B29" s="476"/>
      <c r="C29" s="477"/>
      <c r="D29" s="477"/>
      <c r="E29" s="477"/>
      <c r="F29" s="477"/>
      <c r="G29" s="477"/>
      <c r="H29" s="477"/>
      <c r="I29" s="477"/>
      <c r="J29" s="477"/>
      <c r="K29" s="477"/>
      <c r="L29" s="477"/>
      <c r="M29" s="477"/>
      <c r="N29" s="477"/>
      <c r="O29" s="477"/>
      <c r="P29" s="477"/>
      <c r="Q29" s="477"/>
      <c r="R29" s="477"/>
      <c r="S29" s="477"/>
      <c r="T29" s="477"/>
      <c r="U29" s="477"/>
      <c r="V29" s="477"/>
      <c r="W29" s="477"/>
      <c r="X29" s="477"/>
      <c r="Y29" s="477"/>
      <c r="Z29" s="477"/>
      <c r="AA29" s="477"/>
      <c r="AB29" s="477"/>
    </row>
    <row r="30" spans="1:28">
      <c r="A30" s="144" t="s">
        <v>349</v>
      </c>
      <c r="B30" s="476"/>
      <c r="C30" s="477"/>
      <c r="D30" s="477"/>
      <c r="E30" s="477"/>
      <c r="F30" s="477"/>
      <c r="G30" s="477"/>
      <c r="H30" s="477"/>
      <c r="I30" s="477"/>
      <c r="J30" s="477"/>
      <c r="K30" s="477"/>
      <c r="L30" s="477"/>
      <c r="M30" s="477"/>
      <c r="N30" s="477"/>
      <c r="O30" s="477"/>
      <c r="P30" s="477"/>
      <c r="Q30" s="477"/>
      <c r="R30" s="477"/>
      <c r="S30" s="477"/>
      <c r="T30" s="477"/>
      <c r="U30" s="477"/>
      <c r="V30" s="477"/>
      <c r="W30" s="477"/>
      <c r="X30" s="477"/>
      <c r="Y30" s="477"/>
      <c r="Z30" s="477"/>
      <c r="AA30" s="477"/>
      <c r="AB30" s="477"/>
    </row>
    <row r="31" spans="1:28">
      <c r="A31" s="144" t="s">
        <v>410</v>
      </c>
      <c r="B31" s="476"/>
      <c r="C31" s="477"/>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A31" s="477"/>
      <c r="AB31" s="477"/>
    </row>
    <row r="32" spans="1:28">
      <c r="A32" s="144" t="s">
        <v>350</v>
      </c>
      <c r="B32" s="476"/>
      <c r="C32" s="477"/>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A32" s="477"/>
      <c r="AB32" s="477"/>
    </row>
    <row r="33" spans="1:28">
      <c r="A33" s="144" t="s">
        <v>411</v>
      </c>
      <c r="B33" s="476"/>
      <c r="C33" s="477"/>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A33" s="477"/>
      <c r="AB33" s="477"/>
    </row>
    <row r="34" spans="1:28">
      <c r="A34" s="144" t="s">
        <v>412</v>
      </c>
      <c r="B34" s="476"/>
      <c r="C34" s="477"/>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A34" s="477"/>
      <c r="AB34" s="477"/>
    </row>
    <row r="35" spans="1:28">
      <c r="A35" s="144" t="s">
        <v>413</v>
      </c>
      <c r="B35" s="476"/>
      <c r="C35" s="477"/>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row>
    <row r="36" spans="1:28">
      <c r="A36" s="144" t="s">
        <v>414</v>
      </c>
      <c r="B36" s="476"/>
      <c r="C36" s="477"/>
      <c r="D36" s="477"/>
      <c r="E36" s="477"/>
      <c r="F36" s="477"/>
      <c r="G36" s="477"/>
      <c r="H36" s="477"/>
      <c r="I36" s="477"/>
      <c r="J36" s="477"/>
      <c r="K36" s="477"/>
      <c r="L36" s="477"/>
      <c r="M36" s="477"/>
      <c r="N36" s="477"/>
      <c r="O36" s="477"/>
      <c r="P36" s="477"/>
      <c r="Q36" s="477"/>
      <c r="R36" s="477"/>
      <c r="S36" s="477"/>
      <c r="T36" s="477"/>
      <c r="U36" s="477"/>
      <c r="V36" s="477"/>
      <c r="W36" s="477"/>
      <c r="X36" s="477"/>
      <c r="Y36" s="477"/>
      <c r="Z36" s="477"/>
      <c r="AA36" s="477"/>
      <c r="AB36" s="477"/>
    </row>
    <row r="37" spans="1:28">
      <c r="A37" s="144" t="s">
        <v>415</v>
      </c>
      <c r="B37" s="476"/>
      <c r="C37" s="477"/>
      <c r="D37" s="477"/>
      <c r="E37" s="477"/>
      <c r="F37" s="477"/>
      <c r="G37" s="477"/>
      <c r="H37" s="477"/>
      <c r="I37" s="477"/>
      <c r="J37" s="477"/>
      <c r="K37" s="477"/>
      <c r="L37" s="477"/>
      <c r="M37" s="477"/>
      <c r="N37" s="477"/>
      <c r="O37" s="477"/>
      <c r="P37" s="477"/>
      <c r="Q37" s="477"/>
      <c r="R37" s="477"/>
      <c r="S37" s="477"/>
      <c r="T37" s="477"/>
      <c r="U37" s="477"/>
      <c r="V37" s="477"/>
      <c r="W37" s="477"/>
      <c r="X37" s="477"/>
      <c r="Y37" s="477"/>
      <c r="Z37" s="477"/>
      <c r="AA37" s="477"/>
      <c r="AB37" s="477"/>
    </row>
    <row r="38" spans="1:28">
      <c r="A38" s="144" t="s">
        <v>351</v>
      </c>
      <c r="B38" s="476"/>
      <c r="C38" s="477"/>
      <c r="D38" s="477"/>
      <c r="E38" s="477"/>
      <c r="F38" s="477"/>
      <c r="G38" s="477"/>
      <c r="H38" s="477"/>
      <c r="I38" s="477"/>
      <c r="J38" s="477"/>
      <c r="K38" s="477"/>
      <c r="L38" s="477"/>
      <c r="M38" s="477"/>
      <c r="N38" s="477"/>
      <c r="O38" s="477"/>
      <c r="P38" s="477"/>
      <c r="Q38" s="477"/>
      <c r="R38" s="477"/>
      <c r="S38" s="477"/>
      <c r="T38" s="477"/>
      <c r="U38" s="477"/>
      <c r="V38" s="477"/>
      <c r="W38" s="477"/>
      <c r="X38" s="477"/>
      <c r="Y38" s="477"/>
      <c r="Z38" s="477"/>
      <c r="AA38" s="477"/>
      <c r="AB38" s="477"/>
    </row>
    <row r="39" spans="1:28">
      <c r="A39" s="144" t="s">
        <v>472</v>
      </c>
      <c r="B39" s="476"/>
      <c r="C39" s="477"/>
      <c r="D39" s="477"/>
      <c r="E39" s="477"/>
      <c r="F39" s="477"/>
      <c r="G39" s="477"/>
      <c r="H39" s="477"/>
      <c r="I39" s="477"/>
      <c r="J39" s="477"/>
      <c r="K39" s="477"/>
      <c r="L39" s="477"/>
      <c r="M39" s="477"/>
      <c r="N39" s="477"/>
      <c r="O39" s="477"/>
      <c r="P39" s="477"/>
      <c r="Q39" s="477"/>
      <c r="R39" s="477"/>
      <c r="S39" s="477"/>
      <c r="T39" s="477"/>
      <c r="U39" s="477"/>
      <c r="V39" s="477"/>
      <c r="W39" s="477"/>
      <c r="X39" s="477"/>
      <c r="Y39" s="477"/>
      <c r="Z39" s="477"/>
      <c r="AA39" s="477"/>
      <c r="AB39" s="477"/>
    </row>
    <row r="40" spans="1:28">
      <c r="A40" s="144" t="s">
        <v>352</v>
      </c>
      <c r="B40" s="476"/>
      <c r="C40" s="477"/>
      <c r="D40" s="477"/>
      <c r="E40" s="477"/>
      <c r="F40" s="477"/>
      <c r="G40" s="477"/>
      <c r="H40" s="477"/>
      <c r="I40" s="477"/>
      <c r="J40" s="477"/>
      <c r="K40" s="477"/>
      <c r="L40" s="477"/>
      <c r="M40" s="477"/>
      <c r="N40" s="477"/>
      <c r="O40" s="477"/>
      <c r="P40" s="477"/>
      <c r="Q40" s="477"/>
      <c r="R40" s="477"/>
      <c r="S40" s="477"/>
      <c r="T40" s="477"/>
      <c r="U40" s="477"/>
      <c r="V40" s="477"/>
      <c r="W40" s="477"/>
      <c r="X40" s="477"/>
      <c r="Y40" s="477"/>
      <c r="Z40" s="477"/>
      <c r="AA40" s="477"/>
      <c r="AB40" s="477"/>
    </row>
    <row r="41" spans="1:28">
      <c r="A41" s="144" t="s">
        <v>416</v>
      </c>
      <c r="B41" s="476"/>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c r="AA41" s="477"/>
      <c r="AB41" s="477"/>
    </row>
    <row r="42" spans="1:28">
      <c r="A42" s="144" t="s">
        <v>353</v>
      </c>
      <c r="B42" s="476"/>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row>
    <row r="43" spans="1:28">
      <c r="A43" s="144" t="s">
        <v>417</v>
      </c>
      <c r="B43" s="476"/>
      <c r="C43" s="477"/>
      <c r="D43" s="477"/>
      <c r="E43" s="477"/>
      <c r="F43" s="477"/>
      <c r="G43" s="477"/>
      <c r="H43" s="477"/>
      <c r="I43" s="477"/>
      <c r="J43" s="477"/>
      <c r="K43" s="477"/>
      <c r="L43" s="477"/>
      <c r="M43" s="477"/>
      <c r="N43" s="477"/>
      <c r="O43" s="477"/>
      <c r="P43" s="477"/>
      <c r="Q43" s="477"/>
      <c r="R43" s="477"/>
      <c r="S43" s="477"/>
      <c r="T43" s="477"/>
      <c r="U43" s="477"/>
      <c r="V43" s="477"/>
      <c r="W43" s="477"/>
      <c r="X43" s="477"/>
      <c r="Y43" s="477"/>
      <c r="Z43" s="477"/>
      <c r="AA43" s="477"/>
      <c r="AB43" s="477"/>
    </row>
    <row r="44" spans="1:28">
      <c r="A44" s="144" t="s">
        <v>354</v>
      </c>
      <c r="B44" s="476"/>
      <c r="C44" s="477"/>
      <c r="D44" s="477"/>
      <c r="E44" s="477"/>
      <c r="F44" s="477"/>
      <c r="G44" s="477"/>
      <c r="H44" s="477"/>
      <c r="I44" s="477"/>
      <c r="J44" s="477"/>
      <c r="K44" s="477"/>
      <c r="L44" s="477"/>
      <c r="M44" s="477"/>
      <c r="N44" s="477"/>
      <c r="O44" s="477"/>
      <c r="P44" s="477"/>
      <c r="Q44" s="477"/>
      <c r="R44" s="477"/>
      <c r="S44" s="477"/>
      <c r="T44" s="477"/>
      <c r="U44" s="477"/>
      <c r="V44" s="477"/>
      <c r="W44" s="477"/>
      <c r="X44" s="477"/>
      <c r="Y44" s="477"/>
      <c r="Z44" s="477"/>
      <c r="AA44" s="477"/>
      <c r="AB44" s="477"/>
    </row>
    <row r="45" spans="1:28">
      <c r="A45" s="144" t="s">
        <v>355</v>
      </c>
      <c r="B45" s="476"/>
      <c r="C45" s="477"/>
      <c r="D45" s="477"/>
      <c r="E45" s="477"/>
      <c r="F45" s="477"/>
      <c r="G45" s="477"/>
      <c r="H45" s="477"/>
      <c r="I45" s="477"/>
      <c r="J45" s="477"/>
      <c r="K45" s="477"/>
      <c r="L45" s="477"/>
      <c r="M45" s="477"/>
      <c r="N45" s="477"/>
      <c r="O45" s="477"/>
      <c r="P45" s="477"/>
      <c r="Q45" s="477"/>
      <c r="R45" s="477"/>
      <c r="S45" s="477"/>
      <c r="T45" s="477"/>
      <c r="U45" s="477"/>
      <c r="V45" s="477"/>
      <c r="W45" s="477"/>
      <c r="X45" s="477"/>
      <c r="Y45" s="477"/>
      <c r="Z45" s="477"/>
      <c r="AA45" s="477"/>
      <c r="AB45" s="477"/>
    </row>
    <row r="46" spans="1:28">
      <c r="A46" s="144" t="s">
        <v>418</v>
      </c>
      <c r="B46" s="476"/>
      <c r="C46" s="477"/>
      <c r="D46" s="477"/>
      <c r="E46" s="477"/>
      <c r="F46" s="477"/>
      <c r="G46" s="477"/>
      <c r="H46" s="477"/>
      <c r="I46" s="477"/>
      <c r="J46" s="477"/>
      <c r="K46" s="477"/>
      <c r="L46" s="477"/>
      <c r="M46" s="477"/>
      <c r="N46" s="477"/>
      <c r="O46" s="477"/>
      <c r="P46" s="477"/>
      <c r="Q46" s="477"/>
      <c r="R46" s="477"/>
      <c r="S46" s="477"/>
      <c r="T46" s="477"/>
      <c r="U46" s="477"/>
      <c r="V46" s="477"/>
      <c r="W46" s="477"/>
      <c r="X46" s="477"/>
      <c r="Y46" s="477"/>
      <c r="Z46" s="477"/>
      <c r="AA46" s="477"/>
      <c r="AB46" s="477"/>
    </row>
    <row r="47" spans="1:28">
      <c r="A47" s="144" t="s">
        <v>419</v>
      </c>
      <c r="B47" s="476"/>
      <c r="C47" s="477"/>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row>
    <row r="48" spans="1:28">
      <c r="A48" s="144" t="s">
        <v>356</v>
      </c>
      <c r="B48" s="476"/>
      <c r="C48" s="477"/>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A48" s="477"/>
      <c r="AB48" s="477"/>
    </row>
    <row r="49" spans="1:28">
      <c r="A49" s="144" t="s">
        <v>357</v>
      </c>
      <c r="B49" s="476"/>
      <c r="C49" s="477"/>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477"/>
    </row>
    <row r="50" spans="1:28">
      <c r="A50" s="144" t="s">
        <v>358</v>
      </c>
      <c r="B50" s="476"/>
      <c r="C50" s="477"/>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row>
    <row r="51" spans="1:28">
      <c r="A51" s="144" t="s">
        <v>359</v>
      </c>
      <c r="B51" s="476"/>
      <c r="C51" s="477"/>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row>
    <row r="52" spans="1:28">
      <c r="A52" s="144" t="s">
        <v>420</v>
      </c>
      <c r="B52" s="476"/>
      <c r="C52" s="477"/>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A52" s="477"/>
      <c r="AB52" s="477"/>
    </row>
    <row r="53" spans="1:28">
      <c r="A53" s="144" t="s">
        <v>421</v>
      </c>
      <c r="B53" s="476"/>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row>
    <row r="54" spans="1:28">
      <c r="A54" s="144" t="s">
        <v>422</v>
      </c>
      <c r="B54" s="476"/>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row>
    <row r="55" spans="1:28">
      <c r="A55" s="144" t="s">
        <v>423</v>
      </c>
      <c r="B55" s="476"/>
      <c r="C55" s="477"/>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477"/>
    </row>
    <row r="56" spans="1:28">
      <c r="A56" s="144" t="s">
        <v>360</v>
      </c>
      <c r="B56" s="476"/>
      <c r="C56" s="477"/>
      <c r="D56" s="477"/>
      <c r="E56" s="477"/>
      <c r="F56" s="477"/>
      <c r="G56" s="477"/>
      <c r="H56" s="477"/>
      <c r="I56" s="477"/>
      <c r="J56" s="477"/>
      <c r="K56" s="477"/>
      <c r="L56" s="477"/>
      <c r="M56" s="477"/>
      <c r="N56" s="477"/>
      <c r="O56" s="477"/>
      <c r="P56" s="477"/>
      <c r="Q56" s="477"/>
      <c r="R56" s="477"/>
      <c r="S56" s="477"/>
      <c r="T56" s="477"/>
      <c r="U56" s="477"/>
      <c r="V56" s="477"/>
      <c r="W56" s="477"/>
      <c r="X56" s="477"/>
      <c r="Y56" s="477"/>
      <c r="Z56" s="477"/>
      <c r="AA56" s="477"/>
      <c r="AB56" s="477"/>
    </row>
    <row r="57" spans="1:28">
      <c r="A57" s="144" t="s">
        <v>361</v>
      </c>
      <c r="B57" s="476"/>
      <c r="C57" s="477"/>
      <c r="D57" s="477"/>
      <c r="E57" s="477"/>
      <c r="F57" s="477"/>
      <c r="G57" s="477"/>
      <c r="H57" s="477"/>
      <c r="I57" s="477"/>
      <c r="J57" s="477"/>
      <c r="K57" s="477"/>
      <c r="L57" s="477"/>
      <c r="M57" s="477"/>
      <c r="N57" s="477"/>
      <c r="O57" s="477"/>
      <c r="P57" s="477"/>
      <c r="Q57" s="477"/>
      <c r="R57" s="477"/>
      <c r="S57" s="477"/>
      <c r="T57" s="477"/>
      <c r="U57" s="477"/>
      <c r="V57" s="477"/>
      <c r="W57" s="477"/>
      <c r="X57" s="477"/>
      <c r="Y57" s="477"/>
      <c r="Z57" s="477"/>
      <c r="AA57" s="477"/>
      <c r="AB57" s="477"/>
    </row>
    <row r="58" spans="1:28">
      <c r="A58" s="144" t="s">
        <v>424</v>
      </c>
      <c r="B58" s="476"/>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row>
    <row r="59" spans="1:28">
      <c r="A59" s="144" t="s">
        <v>425</v>
      </c>
      <c r="B59" s="476"/>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row>
    <row r="60" spans="1:28">
      <c r="A60" s="144" t="s">
        <v>362</v>
      </c>
      <c r="B60" s="476"/>
      <c r="C60" s="477"/>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477"/>
    </row>
    <row r="61" spans="1:28">
      <c r="A61" s="144" t="s">
        <v>393</v>
      </c>
      <c r="B61" s="476"/>
      <c r="C61" s="477"/>
      <c r="D61" s="477"/>
      <c r="E61" s="477"/>
      <c r="F61" s="477"/>
      <c r="G61" s="477"/>
      <c r="H61" s="477"/>
      <c r="I61" s="477"/>
      <c r="J61" s="477"/>
      <c r="K61" s="477"/>
      <c r="L61" s="477"/>
      <c r="M61" s="477"/>
      <c r="N61" s="477"/>
      <c r="O61" s="477"/>
      <c r="P61" s="477"/>
      <c r="Q61" s="477"/>
      <c r="R61" s="477"/>
      <c r="S61" s="477"/>
      <c r="T61" s="477"/>
      <c r="U61" s="477"/>
      <c r="V61" s="477"/>
      <c r="W61" s="477"/>
      <c r="X61" s="477"/>
      <c r="Y61" s="477"/>
      <c r="Z61" s="477"/>
      <c r="AA61" s="477"/>
      <c r="AB61" s="477"/>
    </row>
    <row r="62" spans="1:28">
      <c r="A62" s="144" t="s">
        <v>363</v>
      </c>
      <c r="B62" s="476"/>
      <c r="C62" s="477"/>
      <c r="D62" s="477"/>
      <c r="E62" s="477"/>
      <c r="F62" s="477"/>
      <c r="G62" s="477"/>
      <c r="H62" s="477"/>
      <c r="I62" s="477"/>
      <c r="J62" s="477"/>
      <c r="K62" s="477"/>
      <c r="L62" s="477"/>
      <c r="M62" s="477"/>
      <c r="N62" s="477"/>
      <c r="O62" s="477"/>
      <c r="P62" s="477"/>
      <c r="Q62" s="477"/>
      <c r="R62" s="477"/>
      <c r="S62" s="477"/>
      <c r="T62" s="477"/>
      <c r="U62" s="477"/>
      <c r="V62" s="477"/>
      <c r="W62" s="477"/>
      <c r="X62" s="477"/>
      <c r="Y62" s="477"/>
      <c r="Z62" s="477"/>
      <c r="AA62" s="477"/>
      <c r="AB62" s="477"/>
    </row>
    <row r="63" spans="1:28">
      <c r="A63" s="144" t="s">
        <v>426</v>
      </c>
      <c r="B63" s="476"/>
      <c r="C63" s="477"/>
      <c r="D63" s="477"/>
      <c r="E63" s="477"/>
      <c r="F63" s="477"/>
      <c r="G63" s="477"/>
      <c r="H63" s="477"/>
      <c r="I63" s="477"/>
      <c r="J63" s="477"/>
      <c r="K63" s="477"/>
      <c r="L63" s="477"/>
      <c r="M63" s="477"/>
      <c r="N63" s="477"/>
      <c r="O63" s="477"/>
      <c r="P63" s="477"/>
      <c r="Q63" s="477"/>
      <c r="R63" s="477"/>
      <c r="S63" s="477"/>
      <c r="T63" s="477"/>
      <c r="U63" s="477"/>
      <c r="V63" s="477"/>
      <c r="W63" s="477"/>
      <c r="X63" s="477"/>
      <c r="Y63" s="477"/>
      <c r="Z63" s="477"/>
      <c r="AA63" s="477"/>
      <c r="AB63" s="477"/>
    </row>
    <row r="64" spans="1:28">
      <c r="A64" s="144" t="s">
        <v>427</v>
      </c>
      <c r="B64" s="476"/>
      <c r="C64" s="477"/>
      <c r="D64" s="477"/>
      <c r="E64" s="477"/>
      <c r="F64" s="477"/>
      <c r="G64" s="477"/>
      <c r="H64" s="477"/>
      <c r="I64" s="477"/>
      <c r="J64" s="477"/>
      <c r="K64" s="477"/>
      <c r="L64" s="477"/>
      <c r="M64" s="477"/>
      <c r="N64" s="477"/>
      <c r="O64" s="477"/>
      <c r="P64" s="477"/>
      <c r="Q64" s="477"/>
      <c r="R64" s="477"/>
      <c r="S64" s="477"/>
      <c r="T64" s="477"/>
      <c r="U64" s="477"/>
      <c r="V64" s="477"/>
      <c r="W64" s="477"/>
      <c r="X64" s="477"/>
      <c r="Y64" s="477"/>
      <c r="Z64" s="477"/>
      <c r="AA64" s="477"/>
      <c r="AB64" s="477"/>
    </row>
    <row r="65" spans="1:28">
      <c r="A65" s="144" t="s">
        <v>364</v>
      </c>
      <c r="B65" s="476"/>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row>
    <row r="66" spans="1:28">
      <c r="A66" s="144" t="s">
        <v>365</v>
      </c>
      <c r="B66" s="476"/>
      <c r="C66" s="477"/>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row>
    <row r="67" spans="1:28">
      <c r="A67" s="144" t="s">
        <v>429</v>
      </c>
      <c r="B67" s="476"/>
      <c r="C67" s="477"/>
      <c r="D67" s="477"/>
      <c r="E67" s="477"/>
      <c r="F67" s="477"/>
      <c r="G67" s="477"/>
      <c r="H67" s="477"/>
      <c r="I67" s="477"/>
      <c r="J67" s="477"/>
      <c r="K67" s="477"/>
      <c r="L67" s="477"/>
      <c r="M67" s="477"/>
      <c r="N67" s="477"/>
      <c r="O67" s="477"/>
      <c r="P67" s="477"/>
      <c r="Q67" s="477"/>
      <c r="R67" s="477"/>
      <c r="S67" s="477"/>
      <c r="T67" s="477"/>
      <c r="U67" s="477"/>
      <c r="V67" s="477"/>
      <c r="W67" s="477"/>
      <c r="X67" s="477"/>
      <c r="Y67" s="477"/>
      <c r="Z67" s="477"/>
      <c r="AA67" s="477"/>
      <c r="AB67" s="477"/>
    </row>
    <row r="68" spans="1:28">
      <c r="A68" s="144" t="s">
        <v>366</v>
      </c>
      <c r="B68" s="476"/>
      <c r="C68" s="477"/>
      <c r="D68" s="477"/>
      <c r="E68" s="477"/>
      <c r="F68" s="477"/>
      <c r="G68" s="477"/>
      <c r="H68" s="477"/>
      <c r="I68" s="477"/>
      <c r="J68" s="477"/>
      <c r="K68" s="477"/>
      <c r="L68" s="477"/>
      <c r="M68" s="477"/>
      <c r="N68" s="477"/>
      <c r="O68" s="477"/>
      <c r="P68" s="477"/>
      <c r="Q68" s="477"/>
      <c r="R68" s="477"/>
      <c r="S68" s="477"/>
      <c r="T68" s="477"/>
      <c r="U68" s="477"/>
      <c r="V68" s="477"/>
      <c r="W68" s="477"/>
      <c r="X68" s="477"/>
      <c r="Y68" s="477"/>
      <c r="Z68" s="477"/>
      <c r="AA68" s="477"/>
      <c r="AB68" s="477"/>
    </row>
    <row r="69" spans="1:28">
      <c r="A69" s="144" t="s">
        <v>430</v>
      </c>
      <c r="B69" s="476"/>
      <c r="C69" s="477"/>
      <c r="D69" s="477"/>
      <c r="E69" s="477"/>
      <c r="F69" s="477"/>
      <c r="G69" s="477"/>
      <c r="H69" s="477"/>
      <c r="I69" s="477"/>
      <c r="J69" s="477"/>
      <c r="K69" s="477"/>
      <c r="L69" s="477"/>
      <c r="M69" s="477"/>
      <c r="N69" s="477"/>
      <c r="O69" s="477"/>
      <c r="P69" s="477"/>
      <c r="Q69" s="477"/>
      <c r="R69" s="477"/>
      <c r="S69" s="477"/>
      <c r="T69" s="477"/>
      <c r="U69" s="477"/>
      <c r="V69" s="477"/>
      <c r="W69" s="477"/>
      <c r="X69" s="477"/>
      <c r="Y69" s="477"/>
      <c r="Z69" s="477"/>
      <c r="AA69" s="477"/>
      <c r="AB69" s="477"/>
    </row>
    <row r="70" spans="1:28">
      <c r="A70" s="144" t="s">
        <v>367</v>
      </c>
      <c r="B70" s="476"/>
      <c r="C70" s="477"/>
      <c r="D70" s="477"/>
      <c r="E70" s="477"/>
      <c r="F70" s="477"/>
      <c r="G70" s="477"/>
      <c r="H70" s="477"/>
      <c r="I70" s="477"/>
      <c r="J70" s="477"/>
      <c r="K70" s="477"/>
      <c r="L70" s="477"/>
      <c r="M70" s="477"/>
      <c r="N70" s="477"/>
      <c r="O70" s="477"/>
      <c r="P70" s="477"/>
      <c r="Q70" s="477"/>
      <c r="R70" s="477"/>
      <c r="S70" s="477"/>
      <c r="T70" s="477"/>
      <c r="U70" s="477"/>
      <c r="V70" s="477"/>
      <c r="W70" s="477"/>
      <c r="X70" s="477"/>
      <c r="Y70" s="477"/>
      <c r="Z70" s="477"/>
      <c r="AA70" s="477"/>
      <c r="AB70" s="477"/>
    </row>
    <row r="71" spans="1:28">
      <c r="A71" s="144" t="s">
        <v>431</v>
      </c>
      <c r="B71" s="476"/>
      <c r="C71" s="477"/>
      <c r="D71" s="477"/>
      <c r="E71" s="477"/>
      <c r="F71" s="477"/>
      <c r="G71" s="477"/>
      <c r="H71" s="477"/>
      <c r="I71" s="477"/>
      <c r="J71" s="477"/>
      <c r="K71" s="477"/>
      <c r="L71" s="477"/>
      <c r="M71" s="477"/>
      <c r="N71" s="477"/>
      <c r="O71" s="477"/>
      <c r="P71" s="477"/>
      <c r="Q71" s="477"/>
      <c r="R71" s="477"/>
      <c r="S71" s="477"/>
      <c r="T71" s="477"/>
      <c r="U71" s="477"/>
      <c r="V71" s="477"/>
      <c r="W71" s="477"/>
      <c r="X71" s="477"/>
      <c r="Y71" s="477"/>
      <c r="Z71" s="477"/>
      <c r="AA71" s="477"/>
      <c r="AB71" s="477"/>
    </row>
    <row r="72" spans="1:28">
      <c r="A72" s="144" t="s">
        <v>428</v>
      </c>
      <c r="B72" s="476"/>
      <c r="C72" s="477"/>
      <c r="D72" s="477"/>
      <c r="E72" s="477"/>
      <c r="F72" s="477"/>
      <c r="G72" s="477"/>
      <c r="H72" s="477"/>
      <c r="I72" s="477"/>
      <c r="J72" s="477"/>
      <c r="K72" s="477"/>
      <c r="L72" s="477"/>
      <c r="M72" s="477"/>
      <c r="N72" s="477"/>
      <c r="O72" s="477"/>
      <c r="P72" s="477"/>
      <c r="Q72" s="477"/>
      <c r="R72" s="477"/>
      <c r="S72" s="477"/>
      <c r="T72" s="477"/>
      <c r="U72" s="477"/>
      <c r="V72" s="477"/>
      <c r="W72" s="477"/>
      <c r="X72" s="477"/>
      <c r="Y72" s="477"/>
      <c r="Z72" s="477"/>
      <c r="AA72" s="477"/>
      <c r="AB72" s="477"/>
    </row>
    <row r="73" spans="1:28">
      <c r="A73" s="144" t="s">
        <v>432</v>
      </c>
      <c r="B73" s="476"/>
      <c r="C73" s="477"/>
      <c r="D73" s="477"/>
      <c r="E73" s="477"/>
      <c r="F73" s="477"/>
      <c r="G73" s="477"/>
      <c r="H73" s="477"/>
      <c r="I73" s="477"/>
      <c r="J73" s="477"/>
      <c r="K73" s="477"/>
      <c r="L73" s="477"/>
      <c r="M73" s="477"/>
      <c r="N73" s="477"/>
      <c r="O73" s="477"/>
      <c r="P73" s="477"/>
      <c r="Q73" s="477"/>
      <c r="R73" s="477"/>
      <c r="S73" s="477"/>
      <c r="T73" s="477"/>
      <c r="U73" s="477"/>
      <c r="V73" s="477"/>
      <c r="W73" s="477"/>
      <c r="X73" s="477"/>
      <c r="Y73" s="477"/>
      <c r="Z73" s="477"/>
      <c r="AA73" s="477"/>
      <c r="AB73" s="477"/>
    </row>
    <row r="74" spans="1:28">
      <c r="A74" s="144" t="s">
        <v>368</v>
      </c>
      <c r="B74" s="476"/>
      <c r="C74" s="477"/>
      <c r="D74" s="477"/>
      <c r="E74" s="477"/>
      <c r="F74" s="477"/>
      <c r="G74" s="477"/>
      <c r="H74" s="477"/>
      <c r="I74" s="477"/>
      <c r="J74" s="477"/>
      <c r="K74" s="477"/>
      <c r="L74" s="477"/>
      <c r="M74" s="477"/>
      <c r="N74" s="477"/>
      <c r="O74" s="477"/>
      <c r="P74" s="477"/>
      <c r="Q74" s="477"/>
      <c r="R74" s="477"/>
      <c r="S74" s="477"/>
      <c r="T74" s="477"/>
      <c r="U74" s="477"/>
      <c r="V74" s="477"/>
      <c r="W74" s="477"/>
      <c r="X74" s="477"/>
      <c r="Y74" s="477"/>
      <c r="Z74" s="477"/>
      <c r="AA74" s="477"/>
      <c r="AB74" s="477"/>
    </row>
    <row r="75" spans="1:28">
      <c r="A75" s="144" t="s">
        <v>433</v>
      </c>
      <c r="B75" s="476"/>
      <c r="C75" s="477"/>
      <c r="D75" s="477"/>
      <c r="E75" s="477"/>
      <c r="F75" s="477"/>
      <c r="G75" s="477"/>
      <c r="H75" s="477"/>
      <c r="I75" s="477"/>
      <c r="J75" s="477"/>
      <c r="K75" s="477"/>
      <c r="L75" s="477"/>
      <c r="M75" s="477"/>
      <c r="N75" s="477"/>
      <c r="O75" s="477"/>
      <c r="P75" s="477"/>
      <c r="Q75" s="477"/>
      <c r="R75" s="477"/>
      <c r="S75" s="477"/>
      <c r="T75" s="477"/>
      <c r="U75" s="477"/>
      <c r="V75" s="477"/>
      <c r="W75" s="477"/>
      <c r="X75" s="477"/>
      <c r="Y75" s="477"/>
      <c r="Z75" s="477"/>
      <c r="AA75" s="477"/>
      <c r="AB75" s="477"/>
    </row>
    <row r="76" spans="1:28">
      <c r="A76" s="144" t="s">
        <v>434</v>
      </c>
      <c r="B76" s="476"/>
      <c r="C76" s="477"/>
      <c r="D76" s="477"/>
      <c r="E76" s="477"/>
      <c r="F76" s="477"/>
      <c r="G76" s="477"/>
      <c r="H76" s="477"/>
      <c r="I76" s="477"/>
      <c r="J76" s="477"/>
      <c r="K76" s="477"/>
      <c r="L76" s="477"/>
      <c r="M76" s="477"/>
      <c r="N76" s="477"/>
      <c r="O76" s="477"/>
      <c r="P76" s="477"/>
      <c r="Q76" s="477"/>
      <c r="R76" s="477"/>
      <c r="S76" s="477"/>
      <c r="T76" s="477"/>
      <c r="U76" s="477"/>
      <c r="V76" s="477"/>
      <c r="W76" s="477"/>
      <c r="X76" s="477"/>
      <c r="Y76" s="477"/>
      <c r="Z76" s="477"/>
      <c r="AA76" s="477"/>
      <c r="AB76" s="477"/>
    </row>
    <row r="77" spans="1:28">
      <c r="A77" s="144" t="s">
        <v>369</v>
      </c>
      <c r="B77" s="476"/>
      <c r="C77" s="477"/>
      <c r="D77" s="477"/>
      <c r="E77" s="477"/>
      <c r="F77" s="477"/>
      <c r="G77" s="477"/>
      <c r="H77" s="477"/>
      <c r="I77" s="477"/>
      <c r="J77" s="477"/>
      <c r="K77" s="477"/>
      <c r="L77" s="477"/>
      <c r="M77" s="477"/>
      <c r="N77" s="477"/>
      <c r="O77" s="477"/>
      <c r="P77" s="477"/>
      <c r="Q77" s="477"/>
      <c r="R77" s="477"/>
      <c r="S77" s="477"/>
      <c r="T77" s="477"/>
      <c r="U77" s="477"/>
      <c r="V77" s="477"/>
      <c r="W77" s="477"/>
      <c r="X77" s="477"/>
      <c r="Y77" s="477"/>
      <c r="Z77" s="477"/>
      <c r="AA77" s="477"/>
      <c r="AB77" s="477"/>
    </row>
    <row r="78" spans="1:28">
      <c r="A78" s="144" t="s">
        <v>435</v>
      </c>
      <c r="B78" s="476"/>
      <c r="C78" s="477"/>
      <c r="D78" s="477"/>
      <c r="E78" s="477"/>
      <c r="F78" s="477"/>
      <c r="G78" s="477"/>
      <c r="H78" s="477"/>
      <c r="I78" s="477"/>
      <c r="J78" s="477"/>
      <c r="K78" s="477"/>
      <c r="L78" s="477"/>
      <c r="M78" s="477"/>
      <c r="N78" s="477"/>
      <c r="O78" s="477"/>
      <c r="P78" s="477"/>
      <c r="Q78" s="477"/>
      <c r="R78" s="477"/>
      <c r="S78" s="477"/>
      <c r="T78" s="477"/>
      <c r="U78" s="477"/>
      <c r="V78" s="477"/>
      <c r="W78" s="477"/>
      <c r="X78" s="477"/>
      <c r="Y78" s="477"/>
      <c r="Z78" s="477"/>
      <c r="AA78" s="477"/>
      <c r="AB78" s="477"/>
    </row>
    <row r="79" spans="1:28">
      <c r="A79" s="144" t="s">
        <v>436</v>
      </c>
      <c r="B79" s="476"/>
      <c r="C79" s="477"/>
      <c r="D79" s="477"/>
      <c r="E79" s="477"/>
      <c r="F79" s="477"/>
      <c r="G79" s="477"/>
      <c r="H79" s="477"/>
      <c r="I79" s="477"/>
      <c r="J79" s="477"/>
      <c r="K79" s="477"/>
      <c r="L79" s="477"/>
      <c r="M79" s="477"/>
      <c r="N79" s="477"/>
      <c r="O79" s="477"/>
      <c r="P79" s="477"/>
      <c r="Q79" s="477"/>
      <c r="R79" s="477"/>
      <c r="S79" s="477"/>
      <c r="T79" s="477"/>
      <c r="U79" s="477"/>
      <c r="V79" s="477"/>
      <c r="W79" s="477"/>
      <c r="X79" s="477"/>
      <c r="Y79" s="477"/>
      <c r="Z79" s="477"/>
      <c r="AA79" s="477"/>
      <c r="AB79" s="477"/>
    </row>
    <row r="80" spans="1:28">
      <c r="A80" s="144" t="s">
        <v>370</v>
      </c>
      <c r="B80" s="476"/>
      <c r="C80" s="477"/>
      <c r="D80" s="477"/>
      <c r="E80" s="477"/>
      <c r="F80" s="477"/>
      <c r="G80" s="477"/>
      <c r="H80" s="477"/>
      <c r="I80" s="477"/>
      <c r="J80" s="477"/>
      <c r="K80" s="477"/>
      <c r="L80" s="477"/>
      <c r="M80" s="477"/>
      <c r="N80" s="477"/>
      <c r="O80" s="477"/>
      <c r="P80" s="477"/>
      <c r="Q80" s="477"/>
      <c r="R80" s="477"/>
      <c r="S80" s="477"/>
      <c r="T80" s="477"/>
      <c r="U80" s="477"/>
      <c r="V80" s="477"/>
      <c r="W80" s="477"/>
      <c r="X80" s="477"/>
      <c r="Y80" s="477"/>
      <c r="Z80" s="477"/>
      <c r="AA80" s="477"/>
      <c r="AB80" s="477"/>
    </row>
    <row r="81" spans="1:28">
      <c r="A81" s="144" t="s">
        <v>437</v>
      </c>
      <c r="B81" s="476"/>
      <c r="C81" s="477"/>
      <c r="D81" s="477"/>
      <c r="E81" s="477"/>
      <c r="F81" s="477"/>
      <c r="G81" s="477"/>
      <c r="H81" s="477"/>
      <c r="I81" s="477"/>
      <c r="J81" s="477"/>
      <c r="K81" s="477"/>
      <c r="L81" s="477"/>
      <c r="M81" s="477"/>
      <c r="N81" s="477"/>
      <c r="O81" s="477"/>
      <c r="P81" s="477"/>
      <c r="Q81" s="477"/>
      <c r="R81" s="477"/>
      <c r="S81" s="477"/>
      <c r="T81" s="477"/>
      <c r="U81" s="477"/>
      <c r="V81" s="477"/>
      <c r="W81" s="477"/>
      <c r="X81" s="477"/>
      <c r="Y81" s="477"/>
      <c r="Z81" s="477"/>
      <c r="AA81" s="477"/>
      <c r="AB81" s="477"/>
    </row>
    <row r="82" spans="1:28">
      <c r="A82" s="144" t="s">
        <v>371</v>
      </c>
      <c r="B82" s="476"/>
      <c r="C82" s="477"/>
      <c r="D82" s="477"/>
      <c r="E82" s="477"/>
      <c r="F82" s="477"/>
      <c r="G82" s="477"/>
      <c r="H82" s="477"/>
      <c r="I82" s="477"/>
      <c r="J82" s="477"/>
      <c r="K82" s="477"/>
      <c r="L82" s="477"/>
      <c r="M82" s="477"/>
      <c r="N82" s="477"/>
      <c r="O82" s="477"/>
      <c r="P82" s="477"/>
      <c r="Q82" s="477"/>
      <c r="R82" s="477"/>
      <c r="S82" s="477"/>
      <c r="T82" s="477"/>
      <c r="U82" s="477"/>
      <c r="V82" s="477"/>
      <c r="W82" s="477"/>
      <c r="X82" s="477"/>
      <c r="Y82" s="477"/>
      <c r="Z82" s="477"/>
      <c r="AA82" s="477"/>
      <c r="AB82" s="477"/>
    </row>
    <row r="83" spans="1:28">
      <c r="A83" s="144" t="s">
        <v>438</v>
      </c>
      <c r="B83" s="476"/>
      <c r="C83" s="477"/>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A83" s="477"/>
      <c r="AB83" s="477"/>
    </row>
    <row r="84" spans="1:28">
      <c r="A84" s="144" t="s">
        <v>372</v>
      </c>
      <c r="B84" s="476"/>
      <c r="C84" s="477"/>
      <c r="D84" s="477"/>
      <c r="E84" s="477"/>
      <c r="F84" s="477"/>
      <c r="G84" s="477"/>
      <c r="H84" s="477"/>
      <c r="I84" s="477"/>
      <c r="J84" s="477"/>
      <c r="K84" s="477"/>
      <c r="L84" s="477"/>
      <c r="M84" s="477"/>
      <c r="N84" s="477"/>
      <c r="O84" s="477"/>
      <c r="P84" s="477"/>
      <c r="Q84" s="477"/>
      <c r="R84" s="477"/>
      <c r="S84" s="477"/>
      <c r="T84" s="477"/>
      <c r="U84" s="477"/>
      <c r="V84" s="477"/>
      <c r="W84" s="477"/>
      <c r="X84" s="477"/>
      <c r="Y84" s="477"/>
      <c r="Z84" s="477"/>
      <c r="AA84" s="477"/>
      <c r="AB84" s="477"/>
    </row>
    <row r="85" spans="1:28">
      <c r="A85" s="144" t="s">
        <v>439</v>
      </c>
      <c r="B85" s="476"/>
      <c r="C85" s="477"/>
      <c r="D85" s="477"/>
      <c r="E85" s="477"/>
      <c r="F85" s="477"/>
      <c r="G85" s="477"/>
      <c r="H85" s="477"/>
      <c r="I85" s="477"/>
      <c r="J85" s="477"/>
      <c r="K85" s="477"/>
      <c r="L85" s="477"/>
      <c r="M85" s="477"/>
      <c r="N85" s="477"/>
      <c r="O85" s="477"/>
      <c r="P85" s="477"/>
      <c r="Q85" s="477"/>
      <c r="R85" s="477"/>
      <c r="S85" s="477"/>
      <c r="T85" s="477"/>
      <c r="U85" s="477"/>
      <c r="V85" s="477"/>
      <c r="W85" s="477"/>
      <c r="X85" s="477"/>
      <c r="Y85" s="477"/>
      <c r="Z85" s="477"/>
      <c r="AA85" s="477"/>
      <c r="AB85" s="477"/>
    </row>
    <row r="86" spans="1:28">
      <c r="A86" s="144" t="s">
        <v>440</v>
      </c>
      <c r="B86" s="476"/>
      <c r="C86" s="477"/>
      <c r="D86" s="477"/>
      <c r="E86" s="477"/>
      <c r="F86" s="477"/>
      <c r="G86" s="477"/>
      <c r="H86" s="477"/>
      <c r="I86" s="477"/>
      <c r="J86" s="477"/>
      <c r="K86" s="477"/>
      <c r="L86" s="477"/>
      <c r="M86" s="477"/>
      <c r="N86" s="477"/>
      <c r="O86" s="477"/>
      <c r="P86" s="477"/>
      <c r="Q86" s="477"/>
      <c r="R86" s="477"/>
      <c r="S86" s="477"/>
      <c r="T86" s="477"/>
      <c r="U86" s="477"/>
      <c r="V86" s="477"/>
      <c r="W86" s="477"/>
      <c r="X86" s="477"/>
      <c r="Y86" s="477"/>
      <c r="Z86" s="477"/>
      <c r="AA86" s="477"/>
      <c r="AB86" s="477"/>
    </row>
    <row r="87" spans="1:28">
      <c r="A87" s="144" t="s">
        <v>373</v>
      </c>
      <c r="B87" s="476"/>
      <c r="C87" s="477"/>
      <c r="D87" s="477"/>
      <c r="E87" s="477"/>
      <c r="F87" s="477"/>
      <c r="G87" s="477"/>
      <c r="H87" s="477"/>
      <c r="I87" s="477"/>
      <c r="J87" s="477"/>
      <c r="K87" s="477"/>
      <c r="L87" s="477"/>
      <c r="M87" s="477"/>
      <c r="N87" s="477"/>
      <c r="O87" s="477"/>
      <c r="P87" s="477"/>
      <c r="Q87" s="477"/>
      <c r="R87" s="477"/>
      <c r="S87" s="477"/>
      <c r="T87" s="477"/>
      <c r="U87" s="477"/>
      <c r="V87" s="477"/>
      <c r="W87" s="477"/>
      <c r="X87" s="477"/>
      <c r="Y87" s="477"/>
      <c r="Z87" s="477"/>
      <c r="AA87" s="477"/>
      <c r="AB87" s="477"/>
    </row>
    <row r="88" spans="1:28">
      <c r="A88" s="144" t="s">
        <v>374</v>
      </c>
      <c r="B88" s="476"/>
      <c r="C88" s="477"/>
      <c r="D88" s="477"/>
      <c r="E88" s="477"/>
      <c r="F88" s="477"/>
      <c r="G88" s="477"/>
      <c r="H88" s="477"/>
      <c r="I88" s="477"/>
      <c r="J88" s="477"/>
      <c r="K88" s="477"/>
      <c r="L88" s="477"/>
      <c r="M88" s="477"/>
      <c r="N88" s="477"/>
      <c r="O88" s="477"/>
      <c r="P88" s="477"/>
      <c r="Q88" s="477"/>
      <c r="R88" s="477"/>
      <c r="S88" s="477"/>
      <c r="T88" s="477"/>
      <c r="U88" s="477"/>
      <c r="V88" s="477"/>
      <c r="W88" s="477"/>
      <c r="X88" s="477"/>
      <c r="Y88" s="477"/>
      <c r="Z88" s="477"/>
      <c r="AA88" s="477"/>
      <c r="AB88" s="477"/>
    </row>
    <row r="89" spans="1:28">
      <c r="A89" s="144" t="s">
        <v>375</v>
      </c>
      <c r="B89" s="476"/>
      <c r="C89" s="477"/>
      <c r="D89" s="477"/>
      <c r="E89" s="477"/>
      <c r="F89" s="477"/>
      <c r="G89" s="477"/>
      <c r="H89" s="477"/>
      <c r="I89" s="477"/>
      <c r="J89" s="477"/>
      <c r="K89" s="477"/>
      <c r="L89" s="477"/>
      <c r="M89" s="477"/>
      <c r="N89" s="477"/>
      <c r="O89" s="477"/>
      <c r="P89" s="477"/>
      <c r="Q89" s="477"/>
      <c r="R89" s="477"/>
      <c r="S89" s="477"/>
      <c r="T89" s="477"/>
      <c r="U89" s="477"/>
      <c r="V89" s="477"/>
      <c r="W89" s="477"/>
      <c r="X89" s="477"/>
      <c r="Y89" s="477"/>
      <c r="Z89" s="477"/>
      <c r="AA89" s="477"/>
      <c r="AB89" s="477"/>
    </row>
    <row r="90" spans="1:28">
      <c r="A90" s="144" t="s">
        <v>441</v>
      </c>
      <c r="B90" s="476"/>
      <c r="C90" s="477"/>
      <c r="D90" s="477"/>
      <c r="E90" s="477"/>
      <c r="F90" s="477"/>
      <c r="G90" s="477"/>
      <c r="H90" s="477"/>
      <c r="I90" s="477"/>
      <c r="J90" s="477"/>
      <c r="K90" s="477"/>
      <c r="L90" s="477"/>
      <c r="M90" s="477"/>
      <c r="N90" s="477"/>
      <c r="O90" s="477"/>
      <c r="P90" s="477"/>
      <c r="Q90" s="477"/>
      <c r="R90" s="477"/>
      <c r="S90" s="477"/>
      <c r="T90" s="477"/>
      <c r="U90" s="477"/>
      <c r="V90" s="477"/>
      <c r="W90" s="477"/>
      <c r="X90" s="477"/>
      <c r="Y90" s="477"/>
      <c r="Z90" s="477"/>
      <c r="AA90" s="477"/>
      <c r="AB90" s="477"/>
    </row>
    <row r="91" spans="1:28">
      <c r="A91" s="144" t="s">
        <v>442</v>
      </c>
      <c r="B91" s="476"/>
      <c r="C91" s="477"/>
      <c r="D91" s="477"/>
      <c r="E91" s="477"/>
      <c r="F91" s="477"/>
      <c r="G91" s="477"/>
      <c r="H91" s="477"/>
      <c r="I91" s="477"/>
      <c r="J91" s="477"/>
      <c r="K91" s="477"/>
      <c r="L91" s="477"/>
      <c r="M91" s="477"/>
      <c r="N91" s="477"/>
      <c r="O91" s="477"/>
      <c r="P91" s="477"/>
      <c r="Q91" s="477"/>
      <c r="R91" s="477"/>
      <c r="S91" s="477"/>
      <c r="T91" s="477"/>
      <c r="U91" s="477"/>
      <c r="V91" s="477"/>
      <c r="W91" s="477"/>
      <c r="X91" s="477"/>
      <c r="Y91" s="477"/>
      <c r="Z91" s="477"/>
      <c r="AA91" s="477"/>
      <c r="AB91" s="477"/>
    </row>
    <row r="92" spans="1:28">
      <c r="A92" s="144" t="s">
        <v>376</v>
      </c>
      <c r="B92" s="476"/>
      <c r="C92" s="477"/>
      <c r="D92" s="477"/>
      <c r="E92" s="477"/>
      <c r="F92" s="477"/>
      <c r="G92" s="477"/>
      <c r="H92" s="477"/>
      <c r="I92" s="477"/>
      <c r="J92" s="477"/>
      <c r="K92" s="477"/>
      <c r="L92" s="477"/>
      <c r="M92" s="477"/>
      <c r="N92" s="477"/>
      <c r="O92" s="477"/>
      <c r="P92" s="477"/>
      <c r="Q92" s="477"/>
      <c r="R92" s="477"/>
      <c r="S92" s="477"/>
      <c r="T92" s="477"/>
      <c r="U92" s="477"/>
      <c r="V92" s="477"/>
      <c r="W92" s="477"/>
      <c r="X92" s="477"/>
      <c r="Y92" s="477"/>
      <c r="Z92" s="477"/>
      <c r="AA92" s="477"/>
      <c r="AB92" s="477"/>
    </row>
    <row r="93" spans="1:28">
      <c r="A93" s="144" t="s">
        <v>443</v>
      </c>
      <c r="B93" s="476"/>
      <c r="C93" s="477"/>
      <c r="D93" s="477"/>
      <c r="E93" s="477"/>
      <c r="F93" s="477"/>
      <c r="G93" s="477"/>
      <c r="H93" s="477"/>
      <c r="I93" s="477"/>
      <c r="J93" s="477"/>
      <c r="K93" s="477"/>
      <c r="L93" s="477"/>
      <c r="M93" s="477"/>
      <c r="N93" s="477"/>
      <c r="O93" s="477"/>
      <c r="P93" s="477"/>
      <c r="Q93" s="477"/>
      <c r="R93" s="477"/>
      <c r="S93" s="477"/>
      <c r="T93" s="477"/>
      <c r="U93" s="477"/>
      <c r="V93" s="477"/>
      <c r="W93" s="477"/>
      <c r="X93" s="477"/>
      <c r="Y93" s="477"/>
      <c r="Z93" s="477"/>
      <c r="AA93" s="477"/>
      <c r="AB93" s="477"/>
    </row>
    <row r="94" spans="1:28">
      <c r="A94" s="144" t="s">
        <v>377</v>
      </c>
      <c r="B94" s="476"/>
      <c r="C94" s="477"/>
      <c r="D94" s="477"/>
      <c r="E94" s="477"/>
      <c r="F94" s="477"/>
      <c r="G94" s="477"/>
      <c r="H94" s="477"/>
      <c r="I94" s="477"/>
      <c r="J94" s="477"/>
      <c r="K94" s="477"/>
      <c r="L94" s="477"/>
      <c r="M94" s="477"/>
      <c r="N94" s="477"/>
      <c r="O94" s="477"/>
      <c r="P94" s="477"/>
      <c r="Q94" s="477"/>
      <c r="R94" s="477"/>
      <c r="S94" s="477"/>
      <c r="T94" s="477"/>
      <c r="U94" s="477"/>
      <c r="V94" s="477"/>
      <c r="W94" s="477"/>
      <c r="X94" s="477"/>
      <c r="Y94" s="477"/>
      <c r="Z94" s="477"/>
      <c r="AA94" s="477"/>
      <c r="AB94" s="477"/>
    </row>
    <row r="95" spans="1:28">
      <c r="A95" s="144" t="s">
        <v>444</v>
      </c>
      <c r="B95" s="476"/>
      <c r="C95" s="477"/>
      <c r="D95" s="477"/>
      <c r="E95" s="477"/>
      <c r="F95" s="477"/>
      <c r="G95" s="477"/>
      <c r="H95" s="477"/>
      <c r="I95" s="477"/>
      <c r="J95" s="477"/>
      <c r="K95" s="477"/>
      <c r="L95" s="477"/>
      <c r="M95" s="477"/>
      <c r="N95" s="477"/>
      <c r="O95" s="477"/>
      <c r="P95" s="477"/>
      <c r="Q95" s="477"/>
      <c r="R95" s="477"/>
      <c r="S95" s="477"/>
      <c r="T95" s="477"/>
      <c r="U95" s="477"/>
      <c r="V95" s="477"/>
      <c r="W95" s="477"/>
      <c r="X95" s="477"/>
      <c r="Y95" s="477"/>
      <c r="Z95" s="477"/>
      <c r="AA95" s="477"/>
      <c r="AB95" s="477"/>
    </row>
    <row r="96" spans="1:28">
      <c r="A96" s="144" t="s">
        <v>378</v>
      </c>
      <c r="B96" s="476"/>
      <c r="C96" s="477"/>
      <c r="D96" s="477"/>
      <c r="E96" s="477"/>
      <c r="F96" s="477"/>
      <c r="G96" s="477"/>
      <c r="H96" s="477"/>
      <c r="I96" s="477"/>
      <c r="J96" s="477"/>
      <c r="K96" s="477"/>
      <c r="L96" s="477"/>
      <c r="M96" s="477"/>
      <c r="N96" s="477"/>
      <c r="O96" s="477"/>
      <c r="P96" s="477"/>
      <c r="Q96" s="477"/>
      <c r="R96" s="477"/>
      <c r="S96" s="477"/>
      <c r="T96" s="477"/>
      <c r="U96" s="477"/>
      <c r="V96" s="477"/>
      <c r="W96" s="477"/>
      <c r="X96" s="477"/>
      <c r="Y96" s="477"/>
      <c r="Z96" s="477"/>
      <c r="AA96" s="477"/>
      <c r="AB96" s="477"/>
    </row>
    <row r="97" spans="1:28">
      <c r="A97" s="144" t="s">
        <v>445</v>
      </c>
      <c r="B97" s="476"/>
      <c r="C97" s="477"/>
      <c r="D97" s="477"/>
      <c r="E97" s="477"/>
      <c r="F97" s="477"/>
      <c r="G97" s="477"/>
      <c r="H97" s="477"/>
      <c r="I97" s="477"/>
      <c r="J97" s="477"/>
      <c r="K97" s="477"/>
      <c r="L97" s="477"/>
      <c r="M97" s="477"/>
      <c r="N97" s="477"/>
      <c r="O97" s="477"/>
      <c r="P97" s="477"/>
      <c r="Q97" s="477"/>
      <c r="R97" s="477"/>
      <c r="S97" s="477"/>
      <c r="T97" s="477"/>
      <c r="U97" s="477"/>
      <c r="V97" s="477"/>
      <c r="W97" s="477"/>
      <c r="X97" s="477"/>
      <c r="Y97" s="477"/>
      <c r="Z97" s="477"/>
      <c r="AA97" s="477"/>
      <c r="AB97" s="477"/>
    </row>
    <row r="98" spans="1:28">
      <c r="A98" s="144" t="s">
        <v>379</v>
      </c>
      <c r="B98" s="476"/>
      <c r="C98" s="477"/>
      <c r="D98" s="477"/>
      <c r="E98" s="477"/>
      <c r="F98" s="477"/>
      <c r="G98" s="477"/>
      <c r="H98" s="477"/>
      <c r="I98" s="477"/>
      <c r="J98" s="477"/>
      <c r="K98" s="477"/>
      <c r="L98" s="477"/>
      <c r="M98" s="477"/>
      <c r="N98" s="477"/>
      <c r="O98" s="477"/>
      <c r="P98" s="477"/>
      <c r="Q98" s="477"/>
      <c r="R98" s="477"/>
      <c r="S98" s="477"/>
      <c r="T98" s="477"/>
      <c r="U98" s="477"/>
      <c r="V98" s="477"/>
      <c r="W98" s="477"/>
      <c r="X98" s="477"/>
      <c r="Y98" s="477"/>
      <c r="Z98" s="477"/>
      <c r="AA98" s="477"/>
      <c r="AB98" s="477"/>
    </row>
    <row r="99" spans="1:28">
      <c r="A99" s="144" t="s">
        <v>446</v>
      </c>
      <c r="B99" s="476"/>
      <c r="C99" s="477"/>
      <c r="D99" s="477"/>
      <c r="E99" s="477"/>
      <c r="F99" s="477"/>
      <c r="G99" s="477"/>
      <c r="H99" s="477"/>
      <c r="I99" s="477"/>
      <c r="J99" s="477"/>
      <c r="K99" s="477"/>
      <c r="L99" s="477"/>
      <c r="M99" s="477"/>
      <c r="N99" s="477"/>
      <c r="O99" s="477"/>
      <c r="P99" s="477"/>
      <c r="Q99" s="477"/>
      <c r="R99" s="477"/>
      <c r="S99" s="477"/>
      <c r="T99" s="477"/>
      <c r="U99" s="477"/>
      <c r="V99" s="477"/>
      <c r="W99" s="477"/>
      <c r="X99" s="477"/>
      <c r="Y99" s="477"/>
      <c r="Z99" s="477"/>
      <c r="AA99" s="477"/>
      <c r="AB99" s="477"/>
    </row>
    <row r="100" spans="1:28">
      <c r="A100" s="144" t="s">
        <v>447</v>
      </c>
      <c r="B100" s="476"/>
      <c r="C100" s="477"/>
      <c r="D100" s="477"/>
      <c r="E100" s="477"/>
      <c r="F100" s="477"/>
      <c r="G100" s="477"/>
      <c r="H100" s="477"/>
      <c r="I100" s="477"/>
      <c r="J100" s="477"/>
      <c r="K100" s="477"/>
      <c r="L100" s="477"/>
      <c r="M100" s="477"/>
      <c r="N100" s="477"/>
      <c r="O100" s="477"/>
      <c r="P100" s="477"/>
      <c r="Q100" s="477"/>
      <c r="R100" s="477"/>
      <c r="S100" s="477"/>
      <c r="T100" s="477"/>
      <c r="U100" s="477"/>
      <c r="V100" s="477"/>
      <c r="W100" s="477"/>
      <c r="X100" s="477"/>
      <c r="Y100" s="477"/>
      <c r="Z100" s="477"/>
      <c r="AA100" s="477"/>
      <c r="AB100" s="477"/>
    </row>
    <row r="101" spans="1:28">
      <c r="A101" s="144" t="s">
        <v>380</v>
      </c>
      <c r="B101" s="476"/>
      <c r="C101" s="477"/>
      <c r="D101" s="477"/>
      <c r="E101" s="477"/>
      <c r="F101" s="477"/>
      <c r="G101" s="477"/>
      <c r="H101" s="477"/>
      <c r="I101" s="477"/>
      <c r="J101" s="477"/>
      <c r="K101" s="477"/>
      <c r="L101" s="477"/>
      <c r="M101" s="477"/>
      <c r="N101" s="477"/>
      <c r="O101" s="477"/>
      <c r="P101" s="477"/>
      <c r="Q101" s="477"/>
      <c r="R101" s="477"/>
      <c r="S101" s="477"/>
      <c r="T101" s="477"/>
      <c r="U101" s="477"/>
      <c r="V101" s="477"/>
      <c r="W101" s="477"/>
      <c r="X101" s="477"/>
      <c r="Y101" s="477"/>
      <c r="Z101" s="477"/>
      <c r="AA101" s="477"/>
      <c r="AB101" s="477"/>
    </row>
    <row r="102" spans="1:28">
      <c r="A102" s="144" t="s">
        <v>448</v>
      </c>
      <c r="B102" s="476"/>
      <c r="C102" s="477"/>
      <c r="D102" s="477"/>
      <c r="E102" s="477"/>
      <c r="F102" s="477"/>
      <c r="G102" s="477"/>
      <c r="H102" s="477"/>
      <c r="I102" s="477"/>
      <c r="J102" s="477"/>
      <c r="K102" s="477"/>
      <c r="L102" s="477"/>
      <c r="M102" s="477"/>
      <c r="N102" s="477"/>
      <c r="O102" s="477"/>
      <c r="P102" s="477"/>
      <c r="Q102" s="477"/>
      <c r="R102" s="477"/>
      <c r="S102" s="477"/>
      <c r="T102" s="477"/>
      <c r="U102" s="477"/>
      <c r="V102" s="477"/>
      <c r="W102" s="477"/>
      <c r="X102" s="477"/>
      <c r="Y102" s="477"/>
      <c r="Z102" s="477"/>
      <c r="AA102" s="477"/>
      <c r="AB102" s="477"/>
    </row>
    <row r="103" spans="1:28">
      <c r="A103" s="144" t="s">
        <v>449</v>
      </c>
      <c r="B103" s="476"/>
      <c r="C103" s="477"/>
      <c r="D103" s="477"/>
      <c r="E103" s="477"/>
      <c r="F103" s="477"/>
      <c r="G103" s="477"/>
      <c r="H103" s="477"/>
      <c r="I103" s="477"/>
      <c r="J103" s="477"/>
      <c r="K103" s="477"/>
      <c r="L103" s="477"/>
      <c r="M103" s="477"/>
      <c r="N103" s="477"/>
      <c r="O103" s="477"/>
      <c r="P103" s="477"/>
      <c r="Q103" s="477"/>
      <c r="R103" s="477"/>
      <c r="S103" s="477"/>
      <c r="T103" s="477"/>
      <c r="U103" s="477"/>
      <c r="V103" s="477"/>
      <c r="W103" s="477"/>
      <c r="X103" s="477"/>
      <c r="Y103" s="477"/>
      <c r="Z103" s="477"/>
      <c r="AA103" s="477"/>
      <c r="AB103" s="477"/>
    </row>
    <row r="104" spans="1:28">
      <c r="A104" s="144" t="s">
        <v>381</v>
      </c>
      <c r="B104" s="476"/>
      <c r="C104" s="477"/>
      <c r="D104" s="477"/>
      <c r="E104" s="477"/>
      <c r="F104" s="477"/>
      <c r="G104" s="477"/>
      <c r="H104" s="477"/>
      <c r="I104" s="477"/>
      <c r="J104" s="477"/>
      <c r="K104" s="477"/>
      <c r="L104" s="477"/>
      <c r="M104" s="477"/>
      <c r="N104" s="477"/>
      <c r="O104" s="477"/>
      <c r="P104" s="477"/>
      <c r="Q104" s="477"/>
      <c r="R104" s="477"/>
      <c r="S104" s="477"/>
      <c r="T104" s="477"/>
      <c r="U104" s="477"/>
      <c r="V104" s="477"/>
      <c r="W104" s="477"/>
      <c r="X104" s="477"/>
      <c r="Y104" s="477"/>
      <c r="Z104" s="477"/>
      <c r="AA104" s="477"/>
      <c r="AB104" s="477"/>
    </row>
    <row r="105" spans="1:28">
      <c r="A105" s="144" t="s">
        <v>450</v>
      </c>
      <c r="B105" s="476"/>
      <c r="C105" s="477"/>
      <c r="D105" s="477"/>
      <c r="E105" s="477"/>
      <c r="F105" s="477"/>
      <c r="G105" s="477"/>
      <c r="H105" s="477"/>
      <c r="I105" s="477"/>
      <c r="J105" s="477"/>
      <c r="K105" s="477"/>
      <c r="L105" s="477"/>
      <c r="M105" s="477"/>
      <c r="N105" s="477"/>
      <c r="O105" s="477"/>
      <c r="P105" s="477"/>
      <c r="Q105" s="477"/>
      <c r="R105" s="477"/>
      <c r="S105" s="477"/>
      <c r="T105" s="477"/>
      <c r="U105" s="477"/>
      <c r="V105" s="477"/>
      <c r="W105" s="477"/>
      <c r="X105" s="477"/>
      <c r="Y105" s="477"/>
      <c r="Z105" s="477"/>
      <c r="AA105" s="477"/>
      <c r="AB105" s="477"/>
    </row>
    <row r="106" spans="1:28">
      <c r="A106" s="144" t="s">
        <v>382</v>
      </c>
      <c r="B106" s="476"/>
      <c r="C106" s="477"/>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row>
    <row r="107" spans="1:28">
      <c r="A107" s="144" t="s">
        <v>383</v>
      </c>
      <c r="B107" s="476"/>
      <c r="C107" s="477"/>
      <c r="D107" s="477"/>
      <c r="E107" s="477"/>
      <c r="F107" s="477"/>
      <c r="G107" s="477"/>
      <c r="H107" s="477"/>
      <c r="I107" s="477"/>
      <c r="J107" s="477"/>
      <c r="K107" s="477"/>
      <c r="L107" s="477"/>
      <c r="M107" s="477"/>
      <c r="N107" s="477"/>
      <c r="O107" s="477"/>
      <c r="P107" s="477"/>
      <c r="Q107" s="477"/>
      <c r="R107" s="477"/>
      <c r="S107" s="477"/>
      <c r="T107" s="477"/>
      <c r="U107" s="477"/>
      <c r="V107" s="477"/>
      <c r="W107" s="477"/>
      <c r="X107" s="477"/>
      <c r="Y107" s="477"/>
      <c r="Z107" s="477"/>
      <c r="AA107" s="477"/>
      <c r="AB107" s="477"/>
    </row>
    <row r="108" spans="1:28">
      <c r="A108" s="144" t="s">
        <v>451</v>
      </c>
      <c r="B108" s="476"/>
      <c r="C108" s="477"/>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row>
    <row r="109" spans="1:28">
      <c r="A109" s="144" t="s">
        <v>384</v>
      </c>
      <c r="B109" s="476"/>
      <c r="C109" s="477"/>
      <c r="D109" s="477"/>
      <c r="E109" s="477"/>
      <c r="F109" s="477"/>
      <c r="G109" s="477"/>
      <c r="H109" s="477"/>
      <c r="I109" s="477"/>
      <c r="J109" s="477"/>
      <c r="K109" s="477"/>
      <c r="L109" s="477"/>
      <c r="M109" s="477"/>
      <c r="N109" s="477"/>
      <c r="O109" s="477"/>
      <c r="P109" s="477"/>
      <c r="Q109" s="477"/>
      <c r="R109" s="477"/>
      <c r="S109" s="477"/>
      <c r="T109" s="477"/>
      <c r="U109" s="477"/>
      <c r="V109" s="477"/>
      <c r="W109" s="477"/>
      <c r="X109" s="477"/>
      <c r="Y109" s="477"/>
      <c r="Z109" s="477"/>
      <c r="AA109" s="477"/>
      <c r="AB109" s="477"/>
    </row>
    <row r="110" spans="1:28">
      <c r="A110" s="144" t="s">
        <v>392</v>
      </c>
      <c r="B110" s="476"/>
      <c r="C110" s="477"/>
      <c r="D110" s="477"/>
      <c r="E110" s="477"/>
      <c r="F110" s="477"/>
      <c r="G110" s="477"/>
      <c r="H110" s="477"/>
      <c r="I110" s="477"/>
      <c r="J110" s="477"/>
      <c r="K110" s="477"/>
      <c r="L110" s="477"/>
      <c r="M110" s="477"/>
      <c r="N110" s="477"/>
      <c r="O110" s="477"/>
      <c r="P110" s="477"/>
      <c r="Q110" s="477"/>
      <c r="R110" s="477"/>
      <c r="S110" s="477"/>
      <c r="T110" s="477"/>
      <c r="U110" s="477"/>
      <c r="V110" s="477"/>
      <c r="W110" s="477"/>
      <c r="X110" s="477"/>
      <c r="Y110" s="477"/>
      <c r="Z110" s="477"/>
      <c r="AA110" s="477"/>
      <c r="AB110" s="477"/>
    </row>
    <row r="111" spans="1:28">
      <c r="A111" s="144" t="s">
        <v>385</v>
      </c>
      <c r="B111" s="476"/>
      <c r="C111" s="477"/>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row>
    <row r="112" spans="1:28">
      <c r="A112" s="144" t="s">
        <v>452</v>
      </c>
      <c r="B112" s="476"/>
      <c r="C112" s="477"/>
      <c r="D112" s="477"/>
      <c r="E112" s="477"/>
      <c r="F112" s="477"/>
      <c r="G112" s="477"/>
      <c r="H112" s="477"/>
      <c r="I112" s="477"/>
      <c r="J112" s="477"/>
      <c r="K112" s="477"/>
      <c r="L112" s="477"/>
      <c r="M112" s="477"/>
      <c r="N112" s="477"/>
      <c r="O112" s="477"/>
      <c r="P112" s="477"/>
      <c r="Q112" s="477"/>
      <c r="R112" s="477"/>
      <c r="S112" s="477"/>
      <c r="T112" s="477"/>
      <c r="U112" s="477"/>
      <c r="V112" s="477"/>
      <c r="W112" s="477"/>
      <c r="X112" s="477"/>
      <c r="Y112" s="477"/>
      <c r="Z112" s="477"/>
      <c r="AA112" s="477"/>
      <c r="AB112" s="477"/>
    </row>
    <row r="113" spans="1:28">
      <c r="A113" s="144" t="s">
        <v>453</v>
      </c>
      <c r="B113" s="476"/>
      <c r="C113" s="477"/>
      <c r="D113" s="477"/>
      <c r="E113" s="477"/>
      <c r="F113" s="477"/>
      <c r="G113" s="477"/>
      <c r="H113" s="477"/>
      <c r="I113" s="477"/>
      <c r="J113" s="477"/>
      <c r="K113" s="477"/>
      <c r="L113" s="477"/>
      <c r="M113" s="477"/>
      <c r="N113" s="477"/>
      <c r="O113" s="477"/>
      <c r="P113" s="477"/>
      <c r="Q113" s="477"/>
      <c r="R113" s="477"/>
      <c r="S113" s="477"/>
      <c r="T113" s="477"/>
      <c r="U113" s="477"/>
      <c r="V113" s="477"/>
      <c r="W113" s="477"/>
      <c r="X113" s="477"/>
      <c r="Y113" s="477"/>
      <c r="Z113" s="477"/>
      <c r="AA113" s="477"/>
      <c r="AB113" s="477"/>
    </row>
    <row r="114" spans="1:28">
      <c r="A114" s="144" t="s">
        <v>454</v>
      </c>
      <c r="B114" s="476"/>
      <c r="C114" s="477"/>
      <c r="D114" s="477"/>
      <c r="E114" s="477"/>
      <c r="F114" s="477"/>
      <c r="G114" s="477"/>
      <c r="H114" s="477"/>
      <c r="I114" s="477"/>
      <c r="J114" s="477"/>
      <c r="K114" s="477"/>
      <c r="L114" s="477"/>
      <c r="M114" s="477"/>
      <c r="N114" s="477"/>
      <c r="O114" s="477"/>
      <c r="P114" s="477"/>
      <c r="Q114" s="477"/>
      <c r="R114" s="477"/>
      <c r="S114" s="477"/>
      <c r="T114" s="477"/>
      <c r="U114" s="477"/>
      <c r="V114" s="477"/>
      <c r="W114" s="477"/>
      <c r="X114" s="477"/>
      <c r="Y114" s="477"/>
      <c r="Z114" s="477"/>
      <c r="AA114" s="477"/>
      <c r="AB114" s="477"/>
    </row>
    <row r="115" spans="1:28">
      <c r="A115" s="144" t="s">
        <v>479</v>
      </c>
      <c r="B115" s="476"/>
      <c r="C115" s="477"/>
      <c r="D115" s="477"/>
      <c r="E115" s="477"/>
      <c r="F115" s="477"/>
      <c r="G115" s="477"/>
      <c r="H115" s="477"/>
      <c r="I115" s="477"/>
      <c r="J115" s="477"/>
      <c r="K115" s="477"/>
      <c r="L115" s="477"/>
      <c r="M115" s="477"/>
      <c r="N115" s="477"/>
      <c r="O115" s="477"/>
      <c r="P115" s="477"/>
      <c r="Q115" s="477"/>
      <c r="R115" s="477"/>
      <c r="S115" s="477"/>
      <c r="T115" s="477"/>
      <c r="U115" s="477"/>
      <c r="V115" s="477"/>
      <c r="W115" s="477"/>
      <c r="X115" s="477"/>
      <c r="Y115" s="477"/>
      <c r="Z115" s="477"/>
      <c r="AA115" s="477"/>
      <c r="AB115" s="477"/>
    </row>
    <row r="116" spans="1:28">
      <c r="A116" s="144" t="s">
        <v>386</v>
      </c>
      <c r="B116" s="476"/>
      <c r="C116" s="477"/>
      <c r="D116" s="477"/>
      <c r="E116" s="477"/>
      <c r="F116" s="477"/>
      <c r="G116" s="477"/>
      <c r="H116" s="477"/>
      <c r="I116" s="477"/>
      <c r="J116" s="477"/>
      <c r="K116" s="477"/>
      <c r="L116" s="477"/>
      <c r="M116" s="477"/>
      <c r="N116" s="477"/>
      <c r="O116" s="477"/>
      <c r="P116" s="477"/>
      <c r="Q116" s="477"/>
      <c r="R116" s="477"/>
      <c r="S116" s="477"/>
      <c r="T116" s="477"/>
      <c r="U116" s="477"/>
      <c r="V116" s="477"/>
      <c r="W116" s="477"/>
      <c r="X116" s="477"/>
      <c r="Y116" s="477"/>
      <c r="Z116" s="477"/>
      <c r="AA116" s="477"/>
      <c r="AB116" s="477"/>
    </row>
    <row r="117" spans="1:28">
      <c r="A117" s="144" t="s">
        <v>455</v>
      </c>
      <c r="B117" s="476"/>
      <c r="C117" s="477"/>
      <c r="D117" s="477"/>
      <c r="E117" s="477"/>
      <c r="F117" s="477"/>
      <c r="G117" s="477"/>
      <c r="H117" s="477"/>
      <c r="I117" s="477"/>
      <c r="J117" s="477"/>
      <c r="K117" s="477"/>
      <c r="L117" s="477"/>
      <c r="M117" s="477"/>
      <c r="N117" s="477"/>
      <c r="O117" s="477"/>
      <c r="P117" s="477"/>
      <c r="Q117" s="477"/>
      <c r="R117" s="477"/>
      <c r="S117" s="477"/>
      <c r="T117" s="477"/>
      <c r="U117" s="477"/>
      <c r="V117" s="477"/>
      <c r="W117" s="477"/>
      <c r="X117" s="477"/>
      <c r="Y117" s="477"/>
      <c r="Z117" s="477"/>
      <c r="AA117" s="477"/>
      <c r="AB117" s="477"/>
    </row>
    <row r="118" spans="1:28">
      <c r="A118" s="144" t="s">
        <v>387</v>
      </c>
      <c r="B118" s="476"/>
      <c r="C118" s="477"/>
      <c r="D118" s="477"/>
      <c r="E118" s="477"/>
      <c r="F118" s="477"/>
      <c r="G118" s="477"/>
      <c r="H118" s="477"/>
      <c r="I118" s="477"/>
      <c r="J118" s="477"/>
      <c r="K118" s="477"/>
      <c r="L118" s="477"/>
      <c r="M118" s="477"/>
      <c r="N118" s="477"/>
      <c r="O118" s="477"/>
      <c r="P118" s="477"/>
      <c r="Q118" s="477"/>
      <c r="R118" s="477"/>
      <c r="S118" s="477"/>
      <c r="T118" s="477"/>
      <c r="U118" s="477"/>
      <c r="V118" s="477"/>
      <c r="W118" s="477"/>
      <c r="X118" s="477"/>
      <c r="Y118" s="477"/>
      <c r="Z118" s="477"/>
      <c r="AA118" s="477"/>
      <c r="AB118" s="477"/>
    </row>
    <row r="119" spans="1:28">
      <c r="A119" s="144" t="s">
        <v>456</v>
      </c>
      <c r="B119" s="476"/>
      <c r="C119" s="477"/>
      <c r="D119" s="477"/>
      <c r="E119" s="477"/>
      <c r="F119" s="477"/>
      <c r="G119" s="477"/>
      <c r="H119" s="477"/>
      <c r="I119" s="477"/>
      <c r="J119" s="477"/>
      <c r="K119" s="477"/>
      <c r="L119" s="477"/>
      <c r="M119" s="477"/>
      <c r="N119" s="477"/>
      <c r="O119" s="477"/>
      <c r="P119" s="477"/>
      <c r="Q119" s="477"/>
      <c r="R119" s="477"/>
      <c r="S119" s="477"/>
      <c r="T119" s="477"/>
      <c r="U119" s="477"/>
      <c r="V119" s="477"/>
      <c r="W119" s="477"/>
      <c r="X119" s="477"/>
      <c r="Y119" s="477"/>
      <c r="Z119" s="477"/>
      <c r="AA119" s="477"/>
      <c r="AB119" s="477"/>
    </row>
    <row r="120" spans="1:28">
      <c r="A120" s="144" t="s">
        <v>457</v>
      </c>
      <c r="B120" s="476"/>
      <c r="C120" s="477"/>
      <c r="D120" s="477"/>
      <c r="E120" s="477"/>
      <c r="F120" s="477"/>
      <c r="G120" s="477"/>
      <c r="H120" s="477"/>
      <c r="I120" s="477"/>
      <c r="J120" s="477"/>
      <c r="K120" s="477"/>
      <c r="L120" s="477"/>
      <c r="M120" s="477"/>
      <c r="N120" s="477"/>
      <c r="O120" s="477"/>
      <c r="P120" s="477"/>
      <c r="Q120" s="477"/>
      <c r="R120" s="477"/>
      <c r="S120" s="477"/>
      <c r="T120" s="477"/>
      <c r="U120" s="477"/>
      <c r="V120" s="477"/>
      <c r="W120" s="477"/>
      <c r="X120" s="477"/>
      <c r="Y120" s="477"/>
      <c r="Z120" s="477"/>
      <c r="AA120" s="477"/>
      <c r="AB120" s="477"/>
    </row>
    <row r="121" spans="1:28">
      <c r="A121" s="144" t="s">
        <v>458</v>
      </c>
      <c r="B121" s="476"/>
      <c r="C121" s="477"/>
      <c r="D121" s="477"/>
      <c r="E121" s="477"/>
      <c r="F121" s="477"/>
      <c r="G121" s="477"/>
      <c r="H121" s="477"/>
      <c r="I121" s="477"/>
      <c r="J121" s="477"/>
      <c r="K121" s="477"/>
      <c r="L121" s="477"/>
      <c r="M121" s="477"/>
      <c r="N121" s="477"/>
      <c r="O121" s="477"/>
      <c r="P121" s="477"/>
      <c r="Q121" s="477"/>
      <c r="R121" s="477"/>
      <c r="S121" s="477"/>
      <c r="T121" s="477"/>
      <c r="U121" s="477"/>
      <c r="V121" s="477"/>
      <c r="W121" s="477"/>
      <c r="X121" s="477"/>
      <c r="Y121" s="477"/>
      <c r="Z121" s="477"/>
      <c r="AA121" s="477"/>
      <c r="AB121" s="477"/>
    </row>
    <row r="122" spans="1:28">
      <c r="A122" s="144" t="s">
        <v>459</v>
      </c>
      <c r="B122" s="476"/>
      <c r="C122" s="477"/>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row>
    <row r="123" spans="1:28">
      <c r="A123" s="144" t="s">
        <v>460</v>
      </c>
      <c r="B123" s="476"/>
      <c r="C123" s="477"/>
      <c r="D123" s="477"/>
      <c r="E123" s="477"/>
      <c r="F123" s="477"/>
      <c r="G123" s="477"/>
      <c r="H123" s="477"/>
      <c r="I123" s="477"/>
      <c r="J123" s="477"/>
      <c r="K123" s="477"/>
      <c r="L123" s="477"/>
      <c r="M123" s="477"/>
      <c r="N123" s="477"/>
      <c r="O123" s="477"/>
      <c r="P123" s="477"/>
      <c r="Q123" s="477"/>
      <c r="R123" s="477"/>
      <c r="S123" s="477"/>
      <c r="T123" s="477"/>
      <c r="U123" s="477"/>
      <c r="V123" s="477"/>
      <c r="W123" s="477"/>
      <c r="X123" s="477"/>
      <c r="Y123" s="477"/>
      <c r="Z123" s="477"/>
      <c r="AA123" s="477"/>
      <c r="AB123" s="477"/>
    </row>
    <row r="124" spans="1:28">
      <c r="A124" s="144" t="s">
        <v>461</v>
      </c>
      <c r="B124" s="476"/>
      <c r="C124" s="477"/>
      <c r="D124" s="477"/>
      <c r="E124" s="477"/>
      <c r="F124" s="477"/>
      <c r="G124" s="477"/>
      <c r="H124" s="477"/>
      <c r="I124" s="477"/>
      <c r="J124" s="477"/>
      <c r="K124" s="477"/>
      <c r="L124" s="477"/>
      <c r="M124" s="477"/>
      <c r="N124" s="477"/>
      <c r="O124" s="477"/>
      <c r="P124" s="477"/>
      <c r="Q124" s="477"/>
      <c r="R124" s="477"/>
      <c r="S124" s="477"/>
      <c r="T124" s="477"/>
      <c r="U124" s="477"/>
      <c r="V124" s="477"/>
      <c r="W124" s="477"/>
      <c r="X124" s="477"/>
      <c r="Y124" s="477"/>
      <c r="Z124" s="477"/>
      <c r="AA124" s="477"/>
      <c r="AB124" s="477"/>
    </row>
    <row r="125" spans="1:28">
      <c r="A125" s="144" t="s">
        <v>462</v>
      </c>
      <c r="B125" s="476"/>
      <c r="C125" s="477"/>
      <c r="D125" s="477"/>
      <c r="E125" s="477"/>
      <c r="F125" s="477"/>
      <c r="G125" s="477"/>
      <c r="H125" s="477"/>
      <c r="I125" s="477"/>
      <c r="J125" s="477"/>
      <c r="K125" s="477"/>
      <c r="L125" s="477"/>
      <c r="M125" s="477"/>
      <c r="N125" s="477"/>
      <c r="O125" s="477"/>
      <c r="P125" s="477"/>
      <c r="Q125" s="477"/>
      <c r="R125" s="477"/>
      <c r="S125" s="477"/>
      <c r="T125" s="477"/>
      <c r="U125" s="477"/>
      <c r="V125" s="477"/>
      <c r="W125" s="477"/>
      <c r="X125" s="477"/>
      <c r="Y125" s="477"/>
      <c r="Z125" s="477"/>
      <c r="AA125" s="477"/>
      <c r="AB125" s="477"/>
    </row>
    <row r="126" spans="1:28">
      <c r="A126" s="144" t="s">
        <v>478</v>
      </c>
      <c r="B126" s="476"/>
      <c r="C126" s="477"/>
      <c r="D126" s="477"/>
      <c r="E126" s="477"/>
      <c r="F126" s="477"/>
      <c r="G126" s="477"/>
      <c r="H126" s="477"/>
      <c r="I126" s="477"/>
      <c r="J126" s="477"/>
      <c r="K126" s="477"/>
      <c r="L126" s="477"/>
      <c r="M126" s="477"/>
      <c r="N126" s="477"/>
      <c r="O126" s="477"/>
      <c r="P126" s="477"/>
      <c r="Q126" s="477"/>
      <c r="R126" s="477"/>
      <c r="S126" s="477"/>
      <c r="T126" s="477"/>
      <c r="U126" s="477"/>
      <c r="V126" s="477"/>
      <c r="W126" s="477"/>
      <c r="X126" s="477"/>
      <c r="Y126" s="477"/>
      <c r="Z126" s="477"/>
      <c r="AA126" s="477"/>
      <c r="AB126" s="477"/>
    </row>
    <row r="127" spans="1:28">
      <c r="A127" s="144" t="s">
        <v>477</v>
      </c>
      <c r="B127" s="476"/>
      <c r="C127" s="477"/>
      <c r="D127" s="477"/>
      <c r="E127" s="477"/>
      <c r="F127" s="477"/>
      <c r="G127" s="477"/>
      <c r="H127" s="477"/>
      <c r="I127" s="477"/>
      <c r="J127" s="477"/>
      <c r="K127" s="477"/>
      <c r="L127" s="477"/>
      <c r="M127" s="477"/>
      <c r="N127" s="477"/>
      <c r="O127" s="477"/>
      <c r="P127" s="477"/>
      <c r="Q127" s="477"/>
      <c r="R127" s="477"/>
      <c r="S127" s="477"/>
      <c r="T127" s="477"/>
      <c r="U127" s="477"/>
      <c r="V127" s="477"/>
      <c r="W127" s="477"/>
      <c r="X127" s="477"/>
      <c r="Y127" s="477"/>
      <c r="Z127" s="477"/>
      <c r="AA127" s="477"/>
      <c r="AB127" s="477"/>
    </row>
    <row r="128" spans="1:28">
      <c r="A128" s="144" t="s">
        <v>480</v>
      </c>
      <c r="B128" s="476"/>
      <c r="C128" s="477"/>
      <c r="D128" s="477"/>
      <c r="E128" s="477"/>
      <c r="F128" s="477"/>
      <c r="G128" s="477"/>
      <c r="H128" s="477"/>
      <c r="I128" s="477"/>
      <c r="J128" s="477"/>
      <c r="K128" s="477"/>
      <c r="L128" s="477"/>
      <c r="M128" s="477"/>
      <c r="N128" s="477"/>
      <c r="O128" s="477"/>
      <c r="P128" s="477"/>
      <c r="Q128" s="477"/>
      <c r="R128" s="477"/>
      <c r="S128" s="477"/>
      <c r="T128" s="477"/>
      <c r="U128" s="477"/>
      <c r="V128" s="477"/>
      <c r="W128" s="477"/>
      <c r="X128" s="477"/>
      <c r="Y128" s="477"/>
      <c r="Z128" s="477"/>
      <c r="AA128" s="477"/>
      <c r="AB128" s="477"/>
    </row>
    <row r="129" spans="1:28">
      <c r="A129" s="144" t="s">
        <v>476</v>
      </c>
      <c r="B129" s="476"/>
      <c r="C129" s="477"/>
      <c r="D129" s="477"/>
      <c r="E129" s="477"/>
      <c r="F129" s="477"/>
      <c r="G129" s="477"/>
      <c r="H129" s="477"/>
      <c r="I129" s="477"/>
      <c r="J129" s="477"/>
      <c r="K129" s="477"/>
      <c r="L129" s="477"/>
      <c r="M129" s="477"/>
      <c r="N129" s="477"/>
      <c r="O129" s="477"/>
      <c r="P129" s="477"/>
      <c r="Q129" s="477"/>
      <c r="R129" s="477"/>
      <c r="S129" s="477"/>
      <c r="T129" s="477"/>
      <c r="U129" s="477"/>
      <c r="V129" s="477"/>
      <c r="W129" s="477"/>
      <c r="X129" s="477"/>
      <c r="Y129" s="477"/>
      <c r="Z129" s="477"/>
      <c r="AA129" s="477"/>
      <c r="AB129" s="477"/>
    </row>
    <row r="130" spans="1:28">
      <c r="A130" s="144" t="s">
        <v>463</v>
      </c>
      <c r="B130" s="476"/>
      <c r="C130" s="477"/>
      <c r="D130" s="477"/>
      <c r="E130" s="477"/>
      <c r="F130" s="477"/>
      <c r="G130" s="477"/>
      <c r="H130" s="477"/>
      <c r="I130" s="477"/>
      <c r="J130" s="477"/>
      <c r="K130" s="477"/>
      <c r="L130" s="477"/>
      <c r="M130" s="477"/>
      <c r="N130" s="477"/>
      <c r="O130" s="477"/>
      <c r="P130" s="477"/>
      <c r="Q130" s="477"/>
      <c r="R130" s="477"/>
      <c r="S130" s="477"/>
      <c r="T130" s="477"/>
      <c r="U130" s="477"/>
      <c r="V130" s="477"/>
      <c r="W130" s="477"/>
      <c r="X130" s="477"/>
      <c r="Y130" s="477"/>
      <c r="Z130" s="477"/>
      <c r="AA130" s="477"/>
      <c r="AB130" s="477"/>
    </row>
    <row r="131" spans="1:28">
      <c r="A131" s="144" t="s">
        <v>388</v>
      </c>
      <c r="B131" s="476"/>
      <c r="C131" s="477"/>
      <c r="D131" s="477"/>
      <c r="E131" s="477"/>
      <c r="F131" s="477"/>
      <c r="G131" s="477"/>
      <c r="H131" s="477"/>
      <c r="I131" s="477"/>
      <c r="J131" s="477"/>
      <c r="K131" s="477"/>
      <c r="L131" s="477"/>
      <c r="M131" s="477"/>
      <c r="N131" s="477"/>
      <c r="O131" s="477"/>
      <c r="P131" s="477"/>
      <c r="Q131" s="477"/>
      <c r="R131" s="477"/>
      <c r="S131" s="477"/>
      <c r="T131" s="477"/>
      <c r="U131" s="477"/>
      <c r="V131" s="477"/>
      <c r="W131" s="477"/>
      <c r="X131" s="477"/>
      <c r="Y131" s="477"/>
      <c r="Z131" s="477"/>
      <c r="AA131" s="477"/>
      <c r="AB131" s="477"/>
    </row>
    <row r="132" spans="1:28">
      <c r="A132" s="144" t="s">
        <v>467</v>
      </c>
      <c r="B132" s="476"/>
      <c r="C132" s="477"/>
      <c r="D132" s="477"/>
      <c r="E132" s="477"/>
      <c r="F132" s="477"/>
      <c r="G132" s="477"/>
      <c r="H132" s="477"/>
      <c r="I132" s="477"/>
      <c r="J132" s="477"/>
      <c r="K132" s="477"/>
      <c r="L132" s="477"/>
      <c r="M132" s="477"/>
      <c r="N132" s="477"/>
      <c r="O132" s="477"/>
      <c r="P132" s="477"/>
      <c r="Q132" s="477"/>
      <c r="R132" s="477"/>
      <c r="S132" s="477"/>
      <c r="T132" s="477"/>
      <c r="U132" s="477"/>
      <c r="V132" s="477"/>
      <c r="W132" s="477"/>
      <c r="X132" s="477"/>
      <c r="Y132" s="477"/>
      <c r="Z132" s="477"/>
      <c r="AA132" s="477"/>
      <c r="AB132" s="477"/>
    </row>
    <row r="133" spans="1:28">
      <c r="A133" s="144" t="s">
        <v>389</v>
      </c>
      <c r="B133" s="476"/>
      <c r="C133" s="477"/>
      <c r="D133" s="477"/>
      <c r="E133" s="477"/>
      <c r="F133" s="477"/>
      <c r="G133" s="477"/>
      <c r="H133" s="477"/>
      <c r="I133" s="477"/>
      <c r="J133" s="477"/>
      <c r="K133" s="477"/>
      <c r="L133" s="477"/>
      <c r="M133" s="477"/>
      <c r="N133" s="477"/>
      <c r="O133" s="477"/>
      <c r="P133" s="477"/>
      <c r="Q133" s="477"/>
      <c r="R133" s="477"/>
      <c r="S133" s="477"/>
      <c r="T133" s="477"/>
      <c r="U133" s="477"/>
      <c r="V133" s="477"/>
      <c r="W133" s="477"/>
      <c r="X133" s="477"/>
      <c r="Y133" s="477"/>
      <c r="Z133" s="477"/>
      <c r="AA133" s="477"/>
      <c r="AB133" s="477"/>
    </row>
    <row r="134" spans="1:28">
      <c r="A134" s="144" t="s">
        <v>464</v>
      </c>
      <c r="B134" s="476"/>
      <c r="C134" s="477"/>
      <c r="D134" s="477"/>
      <c r="E134" s="477"/>
      <c r="F134" s="477"/>
      <c r="G134" s="477"/>
      <c r="H134" s="477"/>
      <c r="I134" s="477"/>
      <c r="J134" s="477"/>
      <c r="K134" s="477"/>
      <c r="L134" s="477"/>
      <c r="M134" s="477"/>
      <c r="N134" s="477"/>
      <c r="O134" s="477"/>
      <c r="P134" s="477"/>
      <c r="Q134" s="477"/>
      <c r="R134" s="477"/>
      <c r="S134" s="477"/>
      <c r="T134" s="477"/>
      <c r="U134" s="477"/>
      <c r="V134" s="477"/>
      <c r="W134" s="477"/>
      <c r="X134" s="477"/>
      <c r="Y134" s="477"/>
      <c r="Z134" s="477"/>
      <c r="AA134" s="477"/>
      <c r="AB134" s="477"/>
    </row>
    <row r="135" spans="1:28">
      <c r="A135" s="144" t="s">
        <v>465</v>
      </c>
      <c r="B135" s="476"/>
      <c r="C135" s="477"/>
      <c r="D135" s="477"/>
      <c r="E135" s="477"/>
      <c r="F135" s="477"/>
      <c r="G135" s="477"/>
      <c r="H135" s="477"/>
      <c r="I135" s="477"/>
      <c r="J135" s="477"/>
      <c r="K135" s="477"/>
      <c r="L135" s="477"/>
      <c r="M135" s="477"/>
      <c r="N135" s="477"/>
      <c r="O135" s="477"/>
      <c r="P135" s="477"/>
      <c r="Q135" s="477"/>
      <c r="R135" s="477"/>
      <c r="S135" s="477"/>
      <c r="T135" s="477"/>
      <c r="U135" s="477"/>
      <c r="V135" s="477"/>
      <c r="W135" s="477"/>
      <c r="X135" s="477"/>
      <c r="Y135" s="477"/>
      <c r="Z135" s="477"/>
      <c r="AA135" s="477"/>
      <c r="AB135" s="477"/>
    </row>
    <row r="136" spans="1:28">
      <c r="A136" s="144" t="s">
        <v>466</v>
      </c>
      <c r="B136" s="476"/>
      <c r="C136" s="477"/>
      <c r="D136" s="477"/>
      <c r="E136" s="477"/>
      <c r="F136" s="477"/>
      <c r="G136" s="477"/>
      <c r="H136" s="477"/>
      <c r="I136" s="477"/>
      <c r="J136" s="477"/>
      <c r="K136" s="477"/>
      <c r="L136" s="477"/>
      <c r="M136" s="477"/>
      <c r="N136" s="477"/>
      <c r="O136" s="477"/>
      <c r="P136" s="477"/>
      <c r="Q136" s="477"/>
      <c r="R136" s="477"/>
      <c r="S136" s="477"/>
      <c r="T136" s="477"/>
      <c r="U136" s="477"/>
      <c r="V136" s="477"/>
      <c r="W136" s="477"/>
      <c r="X136" s="477"/>
      <c r="Y136" s="477"/>
      <c r="Z136" s="477"/>
      <c r="AA136" s="477"/>
      <c r="AB136" s="477"/>
    </row>
    <row r="137" spans="1:28">
      <c r="A137" s="144" t="s">
        <v>390</v>
      </c>
      <c r="B137" s="476"/>
      <c r="C137" s="477"/>
      <c r="D137" s="477"/>
      <c r="E137" s="477"/>
      <c r="F137" s="477"/>
      <c r="G137" s="477"/>
      <c r="H137" s="477"/>
      <c r="I137" s="477"/>
      <c r="J137" s="477"/>
      <c r="K137" s="477"/>
      <c r="L137" s="477"/>
      <c r="M137" s="477"/>
      <c r="N137" s="477"/>
      <c r="O137" s="477"/>
      <c r="P137" s="477"/>
      <c r="Q137" s="477"/>
      <c r="R137" s="477"/>
      <c r="S137" s="477"/>
      <c r="T137" s="477"/>
      <c r="U137" s="477"/>
      <c r="V137" s="477"/>
      <c r="W137" s="477"/>
      <c r="X137" s="477"/>
      <c r="Y137" s="477"/>
      <c r="Z137" s="477"/>
      <c r="AA137" s="477"/>
      <c r="AB137" s="477"/>
    </row>
    <row r="138" spans="1:28">
      <c r="A138" s="144" t="s">
        <v>391</v>
      </c>
      <c r="B138" s="476"/>
      <c r="C138" s="477"/>
      <c r="D138" s="477"/>
      <c r="E138" s="477"/>
      <c r="F138" s="477"/>
      <c r="G138" s="477"/>
      <c r="H138" s="477"/>
      <c r="I138" s="477"/>
      <c r="J138" s="477"/>
      <c r="K138" s="477"/>
      <c r="L138" s="477"/>
      <c r="M138" s="477"/>
      <c r="N138" s="477"/>
      <c r="O138" s="477"/>
      <c r="P138" s="477"/>
      <c r="Q138" s="477"/>
      <c r="R138" s="477"/>
      <c r="S138" s="477"/>
      <c r="T138" s="477"/>
      <c r="U138" s="477"/>
      <c r="V138" s="477"/>
      <c r="W138" s="477"/>
      <c r="X138" s="477"/>
      <c r="Y138" s="477"/>
      <c r="Z138" s="477"/>
      <c r="AA138" s="477"/>
      <c r="AB138" s="477"/>
    </row>
    <row r="139" spans="1:28">
      <c r="A139" s="144" t="s">
        <v>468</v>
      </c>
    </row>
    <row r="140" spans="1:28">
      <c r="A140" s="144" t="s">
        <v>469</v>
      </c>
    </row>
    <row r="141" spans="1:28">
      <c r="A141" s="144" t="s">
        <v>470</v>
      </c>
    </row>
    <row r="142" spans="1:28">
      <c r="A142" s="144" t="s">
        <v>471</v>
      </c>
    </row>
  </sheetData>
  <sortState ref="A5:A138">
    <sortCondition ref="A5:A138"/>
  </sortState>
  <mergeCells count="6">
    <mergeCell ref="B5:AB138"/>
    <mergeCell ref="A1:AB1"/>
    <mergeCell ref="B2:AB2"/>
    <mergeCell ref="B3:N3"/>
    <mergeCell ref="P3:AB3"/>
    <mergeCell ref="A3:A4"/>
  </mergeCells>
  <printOptions horizontalCentered="1" verticalCentered="1"/>
  <pageMargins left="0.23622047244094491" right="0.23622047244094491" top="0.74803149606299213" bottom="0.74803149606299213" header="0.31496062992125984" footer="0.31496062992125984"/>
  <pageSetup paperSize="9" scale="23" orientation="landscape" horizontalDpi="4294967293" r:id="rId1"/>
  <headerFooter>
    <oddFooter>&amp;L&amp;D&amp;C&amp;A_x000D_&amp;1#&amp;"Calibri"&amp;10&amp;K000000 Classificazione: C3 - Riservato&amp;R&amp;N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pageSetUpPr fitToPage="1"/>
  </sheetPr>
  <dimension ref="A1:AAP648"/>
  <sheetViews>
    <sheetView zoomScale="85" zoomScaleNormal="85" zoomScaleSheetLayoutView="70" workbookViewId="0">
      <pane ySplit="2" topLeftCell="A513" activePane="bottomLeft" state="frozen"/>
      <selection pane="bottomLeft" activeCell="Z486" sqref="Z486"/>
    </sheetView>
  </sheetViews>
  <sheetFormatPr defaultRowHeight="15"/>
  <cols>
    <col min="1" max="1" width="44.7109375" bestFit="1" customWidth="1"/>
    <col min="2" max="2" width="6.7109375" style="18" customWidth="1"/>
    <col min="3" max="3" width="8.85546875" style="18" customWidth="1"/>
    <col min="4" max="4" width="8.42578125" style="18" customWidth="1"/>
    <col min="5" max="8" width="6.7109375" style="18" customWidth="1"/>
    <col min="9" max="9" width="10" style="66" hidden="1" customWidth="1"/>
    <col min="10" max="10" width="11.7109375" style="205" customWidth="1"/>
    <col min="11" max="11" width="12" style="18" customWidth="1"/>
    <col min="12" max="12" width="12.42578125" style="18" customWidth="1"/>
    <col min="13" max="13" width="13" style="18" customWidth="1"/>
    <col min="14" max="14" width="8" style="18" customWidth="1"/>
    <col min="15" max="15" width="11.140625" style="18" customWidth="1"/>
    <col min="16" max="16" width="11.42578125" style="18" bestFit="1" customWidth="1"/>
    <col min="17" max="17" width="12.42578125" style="18" customWidth="1"/>
    <col min="18" max="18" width="11.7109375" style="66" hidden="1" customWidth="1"/>
    <col min="19" max="19" width="14.5703125" style="211" customWidth="1"/>
    <col min="20" max="20" width="7.5703125" style="18" customWidth="1"/>
    <col min="21" max="21" width="12.140625" style="18" customWidth="1"/>
    <col min="22" max="22" width="13.42578125" style="18" customWidth="1"/>
    <col min="23" max="25" width="6.7109375" style="18" customWidth="1"/>
    <col min="26" max="26" width="8.85546875" style="66" customWidth="1"/>
    <col min="27" max="27" width="12" style="18" customWidth="1"/>
    <col min="28" max="28" width="14.85546875" style="18" customWidth="1"/>
    <col min="29" max="29" width="14.140625" style="18" customWidth="1"/>
    <col min="30" max="30" width="6.7109375" style="18" customWidth="1"/>
    <col min="31" max="31" width="9.85546875" style="18" customWidth="1"/>
    <col min="32" max="32" width="9.140625" style="18" customWidth="1"/>
    <col min="33" max="33" width="11" style="18" customWidth="1"/>
    <col min="34" max="34" width="11.85546875" style="66" customWidth="1"/>
    <col min="35" max="35" width="6.7109375" style="18" customWidth="1"/>
    <col min="36" max="36" width="8.28515625" style="18" bestFit="1" customWidth="1"/>
    <col min="37" max="37" width="11.140625" style="18" customWidth="1"/>
    <col min="38" max="41" width="6.7109375" style="18" customWidth="1"/>
    <col min="42" max="42" width="10.28515625" style="66" customWidth="1"/>
    <col min="43" max="43" width="12.140625" style="18" customWidth="1"/>
    <col min="44" max="44" width="11.5703125" style="18" customWidth="1"/>
    <col min="45" max="45" width="16" style="18" customWidth="1"/>
    <col min="46" max="46" width="7.28515625" style="18" bestFit="1" customWidth="1"/>
    <col min="47" max="47" width="9.5703125" style="18" customWidth="1"/>
    <col min="48" max="48" width="10.85546875" style="18" customWidth="1"/>
    <col min="49" max="49" width="16" style="18" customWidth="1"/>
    <col min="50" max="50" width="11.85546875" style="66" customWidth="1"/>
    <col min="51" max="51" width="15.28515625" style="1" bestFit="1" customWidth="1"/>
    <col min="134" max="718" width="11.85546875" style="66" customWidth="1"/>
  </cols>
  <sheetData>
    <row r="1" spans="1:25">
      <c r="A1" s="487" t="s">
        <v>335</v>
      </c>
      <c r="B1" s="478"/>
      <c r="C1" s="478"/>
      <c r="D1" s="478"/>
      <c r="E1" s="478"/>
      <c r="F1" s="478"/>
      <c r="G1" s="478"/>
      <c r="H1" s="478"/>
      <c r="I1" s="478"/>
      <c r="J1" s="478"/>
      <c r="K1" s="478"/>
      <c r="L1" s="478"/>
      <c r="M1" s="478"/>
      <c r="N1" s="478"/>
      <c r="O1" s="478"/>
      <c r="P1" s="478"/>
      <c r="Q1" s="478"/>
      <c r="R1" s="478"/>
      <c r="S1" s="209"/>
      <c r="T1" s="90"/>
      <c r="U1" s="90"/>
      <c r="V1" s="90"/>
      <c r="W1" s="90"/>
      <c r="X1" s="90"/>
      <c r="Y1" s="90"/>
    </row>
    <row r="2" spans="1:25" ht="32.25" customHeight="1">
      <c r="A2" s="488" t="s">
        <v>256</v>
      </c>
      <c r="B2" s="489"/>
      <c r="C2" s="489"/>
      <c r="D2" s="489"/>
      <c r="E2" s="489"/>
      <c r="F2" s="489"/>
      <c r="G2" s="489"/>
      <c r="H2" s="489"/>
      <c r="I2" s="489"/>
      <c r="J2" s="489"/>
      <c r="K2" s="489"/>
      <c r="L2" s="489"/>
      <c r="M2" s="489"/>
      <c r="N2" s="489"/>
      <c r="O2" s="489"/>
      <c r="P2" s="489"/>
      <c r="Q2" s="489"/>
      <c r="R2" s="489"/>
      <c r="S2" s="210"/>
      <c r="T2" s="91"/>
      <c r="U2" s="91"/>
      <c r="V2" s="91"/>
      <c r="W2" s="91"/>
      <c r="X2" s="91"/>
      <c r="Y2" s="91"/>
    </row>
    <row r="3" spans="1:25">
      <c r="A3" s="93" t="s">
        <v>257</v>
      </c>
      <c r="B3" s="483" t="s">
        <v>473</v>
      </c>
      <c r="C3" s="484"/>
      <c r="D3" s="484"/>
      <c r="E3" s="484"/>
      <c r="F3" s="484"/>
      <c r="G3" s="484"/>
      <c r="H3" s="485"/>
      <c r="I3" s="100"/>
      <c r="K3" s="486" t="s">
        <v>474</v>
      </c>
      <c r="L3" s="486"/>
      <c r="M3" s="486"/>
      <c r="N3" s="486"/>
      <c r="O3" s="486"/>
      <c r="P3" s="486"/>
      <c r="Q3" s="486"/>
      <c r="R3" s="92"/>
    </row>
    <row r="4" spans="1:25">
      <c r="A4" s="94" t="s">
        <v>240</v>
      </c>
      <c r="B4" s="97" t="s">
        <v>67</v>
      </c>
      <c r="C4" s="97" t="s">
        <v>69</v>
      </c>
      <c r="D4" s="97" t="s">
        <v>71</v>
      </c>
      <c r="E4" s="97" t="s">
        <v>73</v>
      </c>
      <c r="F4" s="97" t="s">
        <v>75</v>
      </c>
      <c r="G4" s="97" t="s">
        <v>77</v>
      </c>
      <c r="H4" s="24" t="s">
        <v>79</v>
      </c>
      <c r="I4" s="100"/>
      <c r="J4" s="100" t="s">
        <v>772</v>
      </c>
      <c r="K4" s="99" t="s">
        <v>82</v>
      </c>
      <c r="L4" s="98" t="s">
        <v>83</v>
      </c>
      <c r="M4" s="99" t="s">
        <v>84</v>
      </c>
      <c r="N4" s="99" t="s">
        <v>85</v>
      </c>
      <c r="O4" s="99" t="s">
        <v>86</v>
      </c>
      <c r="P4" s="99" t="s">
        <v>87</v>
      </c>
      <c r="Q4" s="99" t="s">
        <v>88</v>
      </c>
      <c r="R4" s="92"/>
      <c r="S4" s="216" t="s">
        <v>772</v>
      </c>
    </row>
    <row r="5" spans="1:25">
      <c r="A5" s="144" t="s">
        <v>395</v>
      </c>
      <c r="B5" s="490" t="s">
        <v>765</v>
      </c>
      <c r="C5" s="490"/>
      <c r="D5" s="490"/>
      <c r="E5" s="490"/>
      <c r="F5" s="490"/>
      <c r="G5" s="490"/>
      <c r="H5" s="490"/>
      <c r="I5" s="490"/>
      <c r="J5" s="490"/>
      <c r="K5" s="490"/>
      <c r="L5" s="490"/>
      <c r="M5" s="490"/>
      <c r="N5" s="490"/>
      <c r="O5" s="490"/>
      <c r="P5" s="490"/>
      <c r="Q5" s="490"/>
      <c r="R5" s="491"/>
      <c r="S5" s="212"/>
    </row>
    <row r="6" spans="1:25">
      <c r="A6" s="144" t="s">
        <v>396</v>
      </c>
      <c r="B6" s="101">
        <v>13</v>
      </c>
      <c r="C6" s="101">
        <v>334</v>
      </c>
      <c r="D6" s="101">
        <v>957</v>
      </c>
      <c r="E6" s="101" t="s">
        <v>331</v>
      </c>
      <c r="F6" s="101">
        <v>1</v>
      </c>
      <c r="G6" s="101" t="s">
        <v>331</v>
      </c>
      <c r="H6" s="101">
        <v>4</v>
      </c>
      <c r="I6" s="65">
        <f t="shared" ref="I6:I78" si="0">SUM(B6:H6)</f>
        <v>1309</v>
      </c>
      <c r="J6" s="207">
        <f>SUM(B6:H6)</f>
        <v>1309</v>
      </c>
      <c r="K6" s="101">
        <v>143981</v>
      </c>
      <c r="L6" s="101">
        <v>95688</v>
      </c>
      <c r="M6" s="101">
        <v>1275708</v>
      </c>
      <c r="N6" s="101" t="s">
        <v>331</v>
      </c>
      <c r="O6" s="101">
        <v>844</v>
      </c>
      <c r="P6" s="101" t="s">
        <v>331</v>
      </c>
      <c r="Q6" s="101">
        <v>132644</v>
      </c>
      <c r="R6" s="204">
        <f>SUM(K6:Q6)</f>
        <v>1648865</v>
      </c>
      <c r="S6" s="3">
        <v>1825661</v>
      </c>
    </row>
    <row r="7" spans="1:25">
      <c r="A7" s="144" t="s">
        <v>513</v>
      </c>
      <c r="B7" s="101"/>
      <c r="C7" s="101"/>
      <c r="D7" s="101"/>
      <c r="E7" s="101"/>
      <c r="F7" s="101"/>
      <c r="G7" s="101"/>
      <c r="H7" s="101"/>
      <c r="I7" s="65"/>
      <c r="J7" s="207">
        <f>SUM(B7:H7)</f>
        <v>0</v>
      </c>
      <c r="K7" s="101"/>
      <c r="L7" s="101"/>
      <c r="M7" s="101"/>
      <c r="N7" s="101"/>
      <c r="O7" s="101"/>
      <c r="P7" s="101"/>
      <c r="Q7" s="101"/>
      <c r="R7" s="204"/>
      <c r="S7" s="3">
        <v>1825661</v>
      </c>
    </row>
    <row r="8" spans="1:25">
      <c r="A8" s="144" t="s">
        <v>397</v>
      </c>
      <c r="B8" s="101">
        <v>2</v>
      </c>
      <c r="C8" s="101">
        <v>62</v>
      </c>
      <c r="D8" s="101">
        <v>173</v>
      </c>
      <c r="E8" s="101" t="s">
        <v>331</v>
      </c>
      <c r="F8" s="101" t="s">
        <v>331</v>
      </c>
      <c r="G8" s="101">
        <v>2</v>
      </c>
      <c r="H8" s="101">
        <v>6</v>
      </c>
      <c r="I8" s="65">
        <f t="shared" si="0"/>
        <v>245</v>
      </c>
      <c r="J8" s="207">
        <f>SUM(B8:H8)</f>
        <v>245</v>
      </c>
      <c r="K8" s="101">
        <v>279957</v>
      </c>
      <c r="L8" s="101">
        <v>14294</v>
      </c>
      <c r="M8" s="101">
        <v>226895</v>
      </c>
      <c r="N8" s="101" t="s">
        <v>331</v>
      </c>
      <c r="O8" s="101" t="s">
        <v>331</v>
      </c>
      <c r="P8" s="101">
        <v>33258</v>
      </c>
      <c r="Q8" s="101">
        <v>1338381</v>
      </c>
      <c r="R8" s="204">
        <f>SUM(K8:Q8)</f>
        <v>1892785</v>
      </c>
      <c r="S8" s="3">
        <v>1825661</v>
      </c>
    </row>
    <row r="9" spans="1:25">
      <c r="A9" s="144" t="s">
        <v>398</v>
      </c>
      <c r="B9" s="101">
        <v>9</v>
      </c>
      <c r="C9" s="101">
        <v>367</v>
      </c>
      <c r="D9" s="101">
        <v>779</v>
      </c>
      <c r="E9" s="101" t="s">
        <v>331</v>
      </c>
      <c r="F9" s="101">
        <v>3</v>
      </c>
      <c r="G9" s="101" t="s">
        <v>331</v>
      </c>
      <c r="H9" s="101">
        <v>11</v>
      </c>
      <c r="I9" s="65">
        <f t="shared" si="0"/>
        <v>1169</v>
      </c>
      <c r="J9" s="207">
        <f>SUM(B9:H9)</f>
        <v>1169</v>
      </c>
      <c r="K9" s="101">
        <v>203102</v>
      </c>
      <c r="L9" s="101">
        <v>105813</v>
      </c>
      <c r="M9" s="101">
        <v>960783</v>
      </c>
      <c r="N9" s="101">
        <v>596</v>
      </c>
      <c r="O9" s="101">
        <v>2651</v>
      </c>
      <c r="P9" s="101" t="s">
        <v>331</v>
      </c>
      <c r="Q9" s="101">
        <v>29556</v>
      </c>
      <c r="R9" s="204">
        <f>SUM(K9:Q9)</f>
        <v>1302501</v>
      </c>
      <c r="S9" s="3">
        <v>1825661</v>
      </c>
    </row>
    <row r="10" spans="1:25">
      <c r="A10" s="144" t="s">
        <v>339</v>
      </c>
      <c r="B10" s="101">
        <v>13</v>
      </c>
      <c r="C10" s="101">
        <v>220</v>
      </c>
      <c r="D10" s="101">
        <v>352</v>
      </c>
      <c r="E10" s="101" t="s">
        <v>331</v>
      </c>
      <c r="F10" s="101">
        <v>1</v>
      </c>
      <c r="G10" s="101">
        <v>2</v>
      </c>
      <c r="H10" s="101">
        <v>15</v>
      </c>
      <c r="I10" s="65">
        <f t="shared" si="0"/>
        <v>603</v>
      </c>
      <c r="J10" s="207">
        <f>SUM(B10:H10)</f>
        <v>603</v>
      </c>
      <c r="K10" s="101">
        <v>73389</v>
      </c>
      <c r="L10" s="101">
        <v>47290</v>
      </c>
      <c r="M10" s="101">
        <v>414858</v>
      </c>
      <c r="N10" s="101">
        <v>1929</v>
      </c>
      <c r="O10" s="101">
        <v>217</v>
      </c>
      <c r="P10" s="101">
        <v>3206</v>
      </c>
      <c r="Q10" s="101">
        <v>58211</v>
      </c>
      <c r="R10" s="204">
        <f>SUM(K10:Q10)</f>
        <v>599100</v>
      </c>
      <c r="S10" s="3">
        <v>1825661</v>
      </c>
    </row>
    <row r="11" spans="1:25">
      <c r="A11" s="144" t="s">
        <v>399</v>
      </c>
      <c r="B11" s="490" t="s">
        <v>765</v>
      </c>
      <c r="C11" s="490"/>
      <c r="D11" s="490"/>
      <c r="E11" s="490"/>
      <c r="F11" s="490"/>
      <c r="G11" s="490"/>
      <c r="H11" s="490"/>
      <c r="I11" s="490"/>
      <c r="J11" s="490"/>
      <c r="K11" s="490"/>
      <c r="L11" s="490"/>
      <c r="M11" s="490"/>
      <c r="N11" s="490"/>
      <c r="O11" s="490"/>
      <c r="P11" s="490"/>
      <c r="Q11" s="490"/>
      <c r="R11" s="491"/>
      <c r="S11" s="212"/>
    </row>
    <row r="12" spans="1:25">
      <c r="A12" s="144" t="s">
        <v>340</v>
      </c>
      <c r="B12" s="101" t="s">
        <v>331</v>
      </c>
      <c r="C12" s="101">
        <v>36</v>
      </c>
      <c r="D12" s="101">
        <v>87</v>
      </c>
      <c r="E12" s="101" t="s">
        <v>331</v>
      </c>
      <c r="F12" s="101" t="s">
        <v>331</v>
      </c>
      <c r="G12" s="101" t="s">
        <v>331</v>
      </c>
      <c r="H12" s="101">
        <v>1</v>
      </c>
      <c r="I12" s="65">
        <f t="shared" si="0"/>
        <v>124</v>
      </c>
      <c r="J12" s="207">
        <f>SUM(B12:H12)</f>
        <v>124</v>
      </c>
      <c r="K12" s="101" t="s">
        <v>331</v>
      </c>
      <c r="L12" s="101">
        <v>11315</v>
      </c>
      <c r="M12" s="101">
        <v>105312</v>
      </c>
      <c r="N12" s="101" t="s">
        <v>331</v>
      </c>
      <c r="O12" s="101" t="s">
        <v>331</v>
      </c>
      <c r="P12" s="101" t="s">
        <v>331</v>
      </c>
      <c r="Q12" s="101">
        <v>4166</v>
      </c>
      <c r="R12" s="204">
        <f t="shared" ref="R12:R28" si="1">SUM(K12:Q12)</f>
        <v>120793</v>
      </c>
      <c r="S12" s="3">
        <v>1825661</v>
      </c>
    </row>
    <row r="13" spans="1:25">
      <c r="A13" s="144" t="s">
        <v>400</v>
      </c>
      <c r="B13" s="101">
        <v>30</v>
      </c>
      <c r="C13" s="101">
        <v>557</v>
      </c>
      <c r="D13" s="101">
        <v>984</v>
      </c>
      <c r="E13" s="101" t="s">
        <v>331</v>
      </c>
      <c r="F13" s="101">
        <v>1</v>
      </c>
      <c r="G13" s="101" t="s">
        <v>331</v>
      </c>
      <c r="H13" s="101">
        <v>14</v>
      </c>
      <c r="I13" s="65">
        <f t="shared" si="0"/>
        <v>1586</v>
      </c>
      <c r="J13" s="207">
        <f>SUM(B13:H13)</f>
        <v>1586</v>
      </c>
      <c r="K13" s="101">
        <v>401362</v>
      </c>
      <c r="L13" s="101">
        <v>157285</v>
      </c>
      <c r="M13" s="101">
        <v>1240632</v>
      </c>
      <c r="N13" s="101" t="s">
        <v>331</v>
      </c>
      <c r="O13" s="101">
        <v>299</v>
      </c>
      <c r="P13" s="101" t="s">
        <v>331</v>
      </c>
      <c r="Q13" s="101">
        <v>58163</v>
      </c>
      <c r="R13" s="204">
        <f t="shared" si="1"/>
        <v>1857741</v>
      </c>
      <c r="S13" s="3">
        <v>1825661</v>
      </c>
    </row>
    <row r="14" spans="1:25">
      <c r="A14" s="144" t="s">
        <v>519</v>
      </c>
      <c r="B14" s="101" t="s">
        <v>331</v>
      </c>
      <c r="C14" s="101">
        <v>2</v>
      </c>
      <c r="D14" s="101">
        <v>1</v>
      </c>
      <c r="E14" s="101" t="s">
        <v>331</v>
      </c>
      <c r="F14" s="101" t="s">
        <v>331</v>
      </c>
      <c r="G14" s="101" t="s">
        <v>331</v>
      </c>
      <c r="H14" s="101" t="s">
        <v>331</v>
      </c>
      <c r="I14" s="65">
        <v>3</v>
      </c>
      <c r="J14" s="207">
        <f>SUM(B14:H14)</f>
        <v>3</v>
      </c>
      <c r="K14" s="101" t="s">
        <v>722</v>
      </c>
      <c r="L14" s="101">
        <v>79</v>
      </c>
      <c r="M14" s="101">
        <v>1227</v>
      </c>
      <c r="N14" s="101" t="s">
        <v>331</v>
      </c>
      <c r="O14" s="101" t="s">
        <v>331</v>
      </c>
      <c r="P14" s="101" t="s">
        <v>331</v>
      </c>
      <c r="Q14" s="101" t="s">
        <v>331</v>
      </c>
      <c r="R14" s="204">
        <f t="shared" si="1"/>
        <v>1306</v>
      </c>
      <c r="S14" s="3">
        <v>1825661</v>
      </c>
    </row>
    <row r="15" spans="1:25">
      <c r="A15" s="144" t="s">
        <v>500</v>
      </c>
      <c r="B15" s="101" t="s">
        <v>331</v>
      </c>
      <c r="C15" s="101" t="s">
        <v>331</v>
      </c>
      <c r="D15" s="101" t="s">
        <v>331</v>
      </c>
      <c r="E15" s="101" t="s">
        <v>331</v>
      </c>
      <c r="F15" s="101" t="s">
        <v>331</v>
      </c>
      <c r="G15" s="101" t="s">
        <v>331</v>
      </c>
      <c r="H15" s="101" t="s">
        <v>331</v>
      </c>
      <c r="I15" s="65">
        <f>SUM(B15:H15)</f>
        <v>0</v>
      </c>
      <c r="J15" s="207">
        <f>SUM(B15:H15)</f>
        <v>0</v>
      </c>
      <c r="K15" s="101" t="s">
        <v>331</v>
      </c>
      <c r="L15" s="101" t="s">
        <v>331</v>
      </c>
      <c r="M15" s="101" t="s">
        <v>331</v>
      </c>
      <c r="N15" s="101" t="s">
        <v>331</v>
      </c>
      <c r="O15" s="101" t="s">
        <v>331</v>
      </c>
      <c r="P15" s="101" t="s">
        <v>331</v>
      </c>
      <c r="Q15" s="101" t="s">
        <v>331</v>
      </c>
      <c r="R15" s="204">
        <f t="shared" si="1"/>
        <v>0</v>
      </c>
      <c r="S15" s="3">
        <v>1825661</v>
      </c>
    </row>
    <row r="16" spans="1:25">
      <c r="A16" s="144" t="s">
        <v>401</v>
      </c>
      <c r="B16" s="490" t="s">
        <v>766</v>
      </c>
      <c r="C16" s="490"/>
      <c r="D16" s="490"/>
      <c r="E16" s="490"/>
      <c r="F16" s="490"/>
      <c r="G16" s="490"/>
      <c r="H16" s="490"/>
      <c r="I16" s="490"/>
      <c r="J16" s="490"/>
      <c r="K16" s="490"/>
      <c r="L16" s="490"/>
      <c r="M16" s="490"/>
      <c r="N16" s="490"/>
      <c r="O16" s="490"/>
      <c r="P16" s="490"/>
      <c r="Q16" s="490"/>
      <c r="R16" s="491"/>
      <c r="S16" s="212"/>
    </row>
    <row r="17" spans="1:19">
      <c r="A17" s="144" t="s">
        <v>520</v>
      </c>
      <c r="B17" s="101" t="s">
        <v>331</v>
      </c>
      <c r="C17" s="101">
        <v>7</v>
      </c>
      <c r="D17" s="101">
        <v>52</v>
      </c>
      <c r="E17" s="101" t="s">
        <v>331</v>
      </c>
      <c r="F17" s="101" t="s">
        <v>331</v>
      </c>
      <c r="G17" s="101" t="s">
        <v>331</v>
      </c>
      <c r="H17" s="101" t="s">
        <v>331</v>
      </c>
      <c r="I17" s="65">
        <f t="shared" si="0"/>
        <v>59</v>
      </c>
      <c r="J17" s="207">
        <f>SUM(B17:H17)</f>
        <v>59</v>
      </c>
      <c r="K17" s="101" t="s">
        <v>331</v>
      </c>
      <c r="L17" s="101">
        <v>264</v>
      </c>
      <c r="M17" s="101">
        <v>18057</v>
      </c>
      <c r="N17" s="101" t="s">
        <v>331</v>
      </c>
      <c r="O17" s="101" t="s">
        <v>331</v>
      </c>
      <c r="P17" s="101" t="s">
        <v>331</v>
      </c>
      <c r="Q17" s="101" t="s">
        <v>331</v>
      </c>
      <c r="R17" s="204">
        <f t="shared" si="1"/>
        <v>18321</v>
      </c>
      <c r="S17" s="3">
        <v>1825661</v>
      </c>
    </row>
    <row r="18" spans="1:19">
      <c r="A18" s="144" t="s">
        <v>341</v>
      </c>
      <c r="B18" s="101" t="s">
        <v>331</v>
      </c>
      <c r="C18" s="101">
        <v>86</v>
      </c>
      <c r="D18" s="101">
        <v>97</v>
      </c>
      <c r="E18" s="101" t="s">
        <v>331</v>
      </c>
      <c r="F18" s="101">
        <v>2</v>
      </c>
      <c r="G18" s="101" t="s">
        <v>331</v>
      </c>
      <c r="H18" s="101" t="s">
        <v>331</v>
      </c>
      <c r="I18" s="65">
        <f t="shared" si="0"/>
        <v>185</v>
      </c>
      <c r="J18" s="207">
        <f>SUM(B18:H18)</f>
        <v>185</v>
      </c>
      <c r="K18" s="101" t="s">
        <v>331</v>
      </c>
      <c r="L18" s="101">
        <v>18037</v>
      </c>
      <c r="M18" s="101">
        <v>113756</v>
      </c>
      <c r="N18" s="101" t="s">
        <v>331</v>
      </c>
      <c r="O18" s="101">
        <v>5713</v>
      </c>
      <c r="P18" s="101" t="s">
        <v>331</v>
      </c>
      <c r="Q18" s="101" t="s">
        <v>331</v>
      </c>
      <c r="R18" s="204">
        <f t="shared" si="1"/>
        <v>137506</v>
      </c>
      <c r="S18" s="3">
        <v>1825661</v>
      </c>
    </row>
    <row r="19" spans="1:19">
      <c r="A19" s="144" t="s">
        <v>402</v>
      </c>
      <c r="B19" s="490" t="s">
        <v>766</v>
      </c>
      <c r="C19" s="490"/>
      <c r="D19" s="490"/>
      <c r="E19" s="490"/>
      <c r="F19" s="490"/>
      <c r="G19" s="490"/>
      <c r="H19" s="490"/>
      <c r="I19" s="490"/>
      <c r="J19" s="490"/>
      <c r="K19" s="490"/>
      <c r="L19" s="490"/>
      <c r="M19" s="490"/>
      <c r="N19" s="490"/>
      <c r="O19" s="490"/>
      <c r="P19" s="490"/>
      <c r="Q19" s="490"/>
      <c r="R19" s="491"/>
      <c r="S19" s="212"/>
    </row>
    <row r="20" spans="1:19">
      <c r="A20" s="144" t="s">
        <v>342</v>
      </c>
      <c r="B20" s="101">
        <v>6</v>
      </c>
      <c r="C20" s="101">
        <v>98</v>
      </c>
      <c r="D20" s="101">
        <v>179</v>
      </c>
      <c r="E20" s="101" t="s">
        <v>331</v>
      </c>
      <c r="F20" s="101" t="s">
        <v>331</v>
      </c>
      <c r="G20" s="101" t="s">
        <v>331</v>
      </c>
      <c r="H20" s="101">
        <v>5</v>
      </c>
      <c r="I20" s="65">
        <f t="shared" si="0"/>
        <v>288</v>
      </c>
      <c r="J20" s="207">
        <f>SUM(B20:H20)</f>
        <v>288</v>
      </c>
      <c r="K20" s="101">
        <v>52555</v>
      </c>
      <c r="L20" s="101">
        <v>23199</v>
      </c>
      <c r="M20" s="101">
        <v>249522</v>
      </c>
      <c r="N20" s="101" t="s">
        <v>331</v>
      </c>
      <c r="O20" s="101" t="s">
        <v>331</v>
      </c>
      <c r="P20" s="101" t="s">
        <v>331</v>
      </c>
      <c r="Q20" s="101">
        <v>6013</v>
      </c>
      <c r="R20" s="204">
        <f t="shared" si="1"/>
        <v>331289</v>
      </c>
      <c r="S20" s="3">
        <v>1825661</v>
      </c>
    </row>
    <row r="21" spans="1:19">
      <c r="A21" s="144" t="s">
        <v>403</v>
      </c>
      <c r="B21" s="101">
        <v>4</v>
      </c>
      <c r="C21" s="101">
        <v>238</v>
      </c>
      <c r="D21" s="101">
        <v>451</v>
      </c>
      <c r="E21" s="101" t="s">
        <v>331</v>
      </c>
      <c r="F21" s="101" t="s">
        <v>331</v>
      </c>
      <c r="G21" s="101" t="s">
        <v>331</v>
      </c>
      <c r="H21" s="101">
        <v>9</v>
      </c>
      <c r="I21" s="65">
        <f t="shared" si="0"/>
        <v>702</v>
      </c>
      <c r="J21" s="207">
        <f>SUM(B21:H21)</f>
        <v>702</v>
      </c>
      <c r="K21" s="101">
        <v>41040</v>
      </c>
      <c r="L21" s="101">
        <v>62365</v>
      </c>
      <c r="M21" s="101">
        <v>494108</v>
      </c>
      <c r="N21" s="101" t="s">
        <v>331</v>
      </c>
      <c r="O21" s="101" t="s">
        <v>331</v>
      </c>
      <c r="P21" s="101" t="s">
        <v>331</v>
      </c>
      <c r="Q21" s="101">
        <v>2571191</v>
      </c>
      <c r="R21" s="204">
        <f t="shared" si="1"/>
        <v>3168704</v>
      </c>
      <c r="S21" s="3">
        <v>1825661</v>
      </c>
    </row>
    <row r="22" spans="1:19">
      <c r="A22" s="144" t="s">
        <v>404</v>
      </c>
      <c r="B22" s="101">
        <v>7</v>
      </c>
      <c r="C22" s="101">
        <v>146</v>
      </c>
      <c r="D22" s="101">
        <v>293</v>
      </c>
      <c r="E22" s="101" t="s">
        <v>331</v>
      </c>
      <c r="F22" s="101" t="s">
        <v>331</v>
      </c>
      <c r="G22" s="101" t="s">
        <v>331</v>
      </c>
      <c r="H22" s="101">
        <v>4</v>
      </c>
      <c r="I22" s="65">
        <f t="shared" si="0"/>
        <v>450</v>
      </c>
      <c r="J22" s="207">
        <f>SUM(B22:H22)</f>
        <v>450</v>
      </c>
      <c r="K22" s="101">
        <v>65666</v>
      </c>
      <c r="L22" s="101">
        <v>41263</v>
      </c>
      <c r="M22" s="101">
        <v>402968</v>
      </c>
      <c r="N22" s="101" t="s">
        <v>331</v>
      </c>
      <c r="O22" s="101" t="s">
        <v>331</v>
      </c>
      <c r="P22" s="101" t="s">
        <v>331</v>
      </c>
      <c r="Q22" s="101">
        <v>23779</v>
      </c>
      <c r="R22" s="204">
        <f t="shared" si="1"/>
        <v>533676</v>
      </c>
      <c r="S22" s="3">
        <v>1825661</v>
      </c>
    </row>
    <row r="23" spans="1:19">
      <c r="A23" s="144" t="s">
        <v>343</v>
      </c>
      <c r="B23" s="490" t="s">
        <v>766</v>
      </c>
      <c r="C23" s="490"/>
      <c r="D23" s="490"/>
      <c r="E23" s="490"/>
      <c r="F23" s="490"/>
      <c r="G23" s="490"/>
      <c r="H23" s="490"/>
      <c r="I23" s="490"/>
      <c r="J23" s="490"/>
      <c r="K23" s="490"/>
      <c r="L23" s="490"/>
      <c r="M23" s="490"/>
      <c r="N23" s="490"/>
      <c r="O23" s="490"/>
      <c r="P23" s="490"/>
      <c r="Q23" s="490"/>
      <c r="R23" s="491"/>
      <c r="S23" s="212"/>
    </row>
    <row r="24" spans="1:19">
      <c r="A24" s="144" t="s">
        <v>405</v>
      </c>
      <c r="B24" s="101">
        <v>7</v>
      </c>
      <c r="C24" s="101">
        <v>11</v>
      </c>
      <c r="D24" s="101">
        <v>206</v>
      </c>
      <c r="E24" s="101" t="s">
        <v>331</v>
      </c>
      <c r="F24" s="101" t="s">
        <v>331</v>
      </c>
      <c r="G24" s="101" t="s">
        <v>331</v>
      </c>
      <c r="H24" s="101">
        <v>1</v>
      </c>
      <c r="I24" s="65">
        <f t="shared" si="0"/>
        <v>225</v>
      </c>
      <c r="J24" s="207">
        <f t="shared" ref="J24:J32" si="2">SUM(B24:H24)</f>
        <v>225</v>
      </c>
      <c r="K24" s="101">
        <v>29662</v>
      </c>
      <c r="L24" s="101">
        <v>3357</v>
      </c>
      <c r="M24" s="101">
        <v>98935</v>
      </c>
      <c r="N24" s="101" t="s">
        <v>331</v>
      </c>
      <c r="O24" s="101" t="s">
        <v>331</v>
      </c>
      <c r="P24" s="101" t="s">
        <v>331</v>
      </c>
      <c r="Q24" s="101">
        <v>7107</v>
      </c>
      <c r="R24" s="204">
        <f t="shared" si="1"/>
        <v>139061</v>
      </c>
      <c r="S24" s="3">
        <v>1825661</v>
      </c>
    </row>
    <row r="25" spans="1:19">
      <c r="A25" s="144" t="s">
        <v>344</v>
      </c>
      <c r="B25" s="101">
        <v>17</v>
      </c>
      <c r="C25" s="101">
        <v>255</v>
      </c>
      <c r="D25" s="101">
        <v>530</v>
      </c>
      <c r="E25" s="101">
        <v>1</v>
      </c>
      <c r="F25" s="101">
        <v>1</v>
      </c>
      <c r="G25" s="101" t="s">
        <v>331</v>
      </c>
      <c r="H25" s="101">
        <v>20</v>
      </c>
      <c r="I25" s="65">
        <f t="shared" si="0"/>
        <v>824</v>
      </c>
      <c r="J25" s="207">
        <f t="shared" si="2"/>
        <v>824</v>
      </c>
      <c r="K25" s="101">
        <v>185448</v>
      </c>
      <c r="L25" s="101">
        <v>55455</v>
      </c>
      <c r="M25" s="101">
        <v>720875</v>
      </c>
      <c r="N25" s="101">
        <v>367</v>
      </c>
      <c r="O25" s="101">
        <v>169</v>
      </c>
      <c r="P25" s="101">
        <v>999</v>
      </c>
      <c r="Q25" s="101">
        <v>20863</v>
      </c>
      <c r="R25" s="204">
        <f t="shared" si="1"/>
        <v>984176</v>
      </c>
      <c r="S25" s="3">
        <v>1825661</v>
      </c>
    </row>
    <row r="26" spans="1:19">
      <c r="A26" s="144" t="s">
        <v>345</v>
      </c>
      <c r="B26" s="101">
        <v>10</v>
      </c>
      <c r="C26" s="101">
        <v>292</v>
      </c>
      <c r="D26" s="101">
        <v>817</v>
      </c>
      <c r="E26" s="101" t="s">
        <v>331</v>
      </c>
      <c r="F26" s="101" t="s">
        <v>331</v>
      </c>
      <c r="G26" s="101" t="s">
        <v>331</v>
      </c>
      <c r="H26" s="101">
        <v>18</v>
      </c>
      <c r="I26" s="65">
        <f t="shared" si="0"/>
        <v>1137</v>
      </c>
      <c r="J26" s="207">
        <f t="shared" si="2"/>
        <v>1137</v>
      </c>
      <c r="K26" s="101">
        <v>101367</v>
      </c>
      <c r="L26" s="101">
        <v>72529</v>
      </c>
      <c r="M26" s="101">
        <v>1061927</v>
      </c>
      <c r="N26" s="101" t="s">
        <v>331</v>
      </c>
      <c r="O26" s="101" t="s">
        <v>331</v>
      </c>
      <c r="P26" s="101" t="s">
        <v>331</v>
      </c>
      <c r="Q26" s="101">
        <v>52025</v>
      </c>
      <c r="R26" s="204">
        <f t="shared" si="1"/>
        <v>1287848</v>
      </c>
      <c r="S26" s="3">
        <v>1825661</v>
      </c>
    </row>
    <row r="27" spans="1:19">
      <c r="A27" s="144" t="s">
        <v>346</v>
      </c>
      <c r="B27" s="101">
        <v>2</v>
      </c>
      <c r="C27" s="101">
        <v>185</v>
      </c>
      <c r="D27" s="101">
        <v>158</v>
      </c>
      <c r="E27" s="101" t="s">
        <v>331</v>
      </c>
      <c r="F27" s="101" t="s">
        <v>331</v>
      </c>
      <c r="G27" s="101" t="s">
        <v>331</v>
      </c>
      <c r="H27" s="101" t="s">
        <v>331</v>
      </c>
      <c r="I27" s="65">
        <f t="shared" si="0"/>
        <v>345</v>
      </c>
      <c r="J27" s="207">
        <f t="shared" si="2"/>
        <v>345</v>
      </c>
      <c r="K27" s="101">
        <v>15713</v>
      </c>
      <c r="L27" s="101">
        <v>42119</v>
      </c>
      <c r="M27" s="101">
        <v>183122</v>
      </c>
      <c r="N27" s="101" t="s">
        <v>331</v>
      </c>
      <c r="O27" s="101" t="s">
        <v>331</v>
      </c>
      <c r="P27" s="101" t="s">
        <v>331</v>
      </c>
      <c r="Q27" s="101" t="s">
        <v>331</v>
      </c>
      <c r="R27" s="204">
        <f t="shared" si="1"/>
        <v>240954</v>
      </c>
      <c r="S27" s="3">
        <v>1825661</v>
      </c>
    </row>
    <row r="28" spans="1:19">
      <c r="A28" s="144" t="s">
        <v>406</v>
      </c>
      <c r="B28" s="101">
        <v>22</v>
      </c>
      <c r="C28" s="101">
        <v>121</v>
      </c>
      <c r="D28" s="101">
        <v>209</v>
      </c>
      <c r="E28" s="101" t="s">
        <v>331</v>
      </c>
      <c r="F28" s="101" t="s">
        <v>331</v>
      </c>
      <c r="G28" s="101" t="s">
        <v>331</v>
      </c>
      <c r="H28" s="101">
        <v>1</v>
      </c>
      <c r="I28" s="65">
        <f t="shared" si="0"/>
        <v>353</v>
      </c>
      <c r="J28" s="207">
        <f t="shared" si="2"/>
        <v>353</v>
      </c>
      <c r="K28" s="101">
        <v>109502</v>
      </c>
      <c r="L28" s="101">
        <v>31316</v>
      </c>
      <c r="M28" s="101">
        <v>205950</v>
      </c>
      <c r="N28" s="101" t="s">
        <v>331</v>
      </c>
      <c r="O28" s="101" t="s">
        <v>331</v>
      </c>
      <c r="P28" s="101" t="s">
        <v>331</v>
      </c>
      <c r="Q28" s="101">
        <v>2443</v>
      </c>
      <c r="R28" s="204">
        <f t="shared" si="1"/>
        <v>349211</v>
      </c>
      <c r="S28" s="3">
        <v>1825661</v>
      </c>
    </row>
    <row r="29" spans="1:19">
      <c r="A29" s="144" t="s">
        <v>407</v>
      </c>
      <c r="B29" s="101">
        <v>1</v>
      </c>
      <c r="C29" s="101">
        <v>41</v>
      </c>
      <c r="D29" s="101">
        <v>94</v>
      </c>
      <c r="E29" s="101" t="s">
        <v>331</v>
      </c>
      <c r="F29" s="101" t="s">
        <v>331</v>
      </c>
      <c r="G29" s="101" t="s">
        <v>331</v>
      </c>
      <c r="H29" s="101" t="s">
        <v>331</v>
      </c>
      <c r="I29" s="65">
        <f t="shared" si="0"/>
        <v>136</v>
      </c>
      <c r="J29" s="207">
        <f t="shared" si="2"/>
        <v>136</v>
      </c>
      <c r="K29" s="101">
        <v>4033</v>
      </c>
      <c r="L29" s="101">
        <v>12265</v>
      </c>
      <c r="M29" s="101">
        <v>116958</v>
      </c>
      <c r="N29" s="101" t="s">
        <v>331</v>
      </c>
      <c r="O29" s="101" t="s">
        <v>331</v>
      </c>
      <c r="P29" s="101" t="s">
        <v>331</v>
      </c>
      <c r="Q29" s="101" t="s">
        <v>331</v>
      </c>
      <c r="R29" s="204">
        <f>SUM(K29:Q29)</f>
        <v>133256</v>
      </c>
      <c r="S29" s="3">
        <v>1825661</v>
      </c>
    </row>
    <row r="30" spans="1:19">
      <c r="A30" s="144" t="s">
        <v>347</v>
      </c>
      <c r="B30" s="101">
        <v>6</v>
      </c>
      <c r="C30" s="101">
        <v>220</v>
      </c>
      <c r="D30" s="101">
        <v>340</v>
      </c>
      <c r="E30" s="101" t="s">
        <v>331</v>
      </c>
      <c r="F30" s="101">
        <v>1</v>
      </c>
      <c r="G30" s="101" t="s">
        <v>331</v>
      </c>
      <c r="H30" s="101">
        <v>11</v>
      </c>
      <c r="I30" s="65">
        <f t="shared" si="0"/>
        <v>578</v>
      </c>
      <c r="J30" s="207">
        <f t="shared" si="2"/>
        <v>578</v>
      </c>
      <c r="K30" s="101">
        <v>40116</v>
      </c>
      <c r="L30" s="101">
        <v>60813</v>
      </c>
      <c r="M30" s="101">
        <v>443712</v>
      </c>
      <c r="N30" s="101" t="s">
        <v>331</v>
      </c>
      <c r="O30" s="101">
        <v>576</v>
      </c>
      <c r="P30" s="101" t="s">
        <v>331</v>
      </c>
      <c r="Q30" s="101">
        <v>21165</v>
      </c>
      <c r="R30" s="204">
        <f t="shared" ref="R30:R161" si="3">SUM(K30:Q30)</f>
        <v>566382</v>
      </c>
      <c r="S30" s="3">
        <v>1825661</v>
      </c>
    </row>
    <row r="31" spans="1:19">
      <c r="A31" s="144" t="s">
        <v>521</v>
      </c>
      <c r="B31" s="101">
        <v>24</v>
      </c>
      <c r="C31" s="101">
        <v>212</v>
      </c>
      <c r="D31" s="101">
        <v>396</v>
      </c>
      <c r="E31" s="101">
        <v>1</v>
      </c>
      <c r="F31" s="101" t="s">
        <v>331</v>
      </c>
      <c r="G31" s="101" t="s">
        <v>331</v>
      </c>
      <c r="H31" s="101">
        <v>5</v>
      </c>
      <c r="I31" s="65">
        <f t="shared" si="0"/>
        <v>638</v>
      </c>
      <c r="J31" s="207">
        <f t="shared" si="2"/>
        <v>638</v>
      </c>
      <c r="K31" s="101">
        <v>185853</v>
      </c>
      <c r="L31" s="101">
        <v>60922</v>
      </c>
      <c r="M31" s="101">
        <v>565281</v>
      </c>
      <c r="N31" s="101">
        <v>544</v>
      </c>
      <c r="O31" s="101" t="s">
        <v>331</v>
      </c>
      <c r="P31" s="101" t="s">
        <v>331</v>
      </c>
      <c r="Q31" s="101">
        <v>251432</v>
      </c>
      <c r="R31" s="204">
        <f t="shared" si="3"/>
        <v>1064032</v>
      </c>
      <c r="S31" s="3">
        <v>1825661</v>
      </c>
    </row>
    <row r="32" spans="1:19">
      <c r="A32" s="144" t="s">
        <v>481</v>
      </c>
      <c r="B32" s="101" t="s">
        <v>331</v>
      </c>
      <c r="C32" s="101">
        <v>6</v>
      </c>
      <c r="D32" s="101" t="s">
        <v>331</v>
      </c>
      <c r="E32" s="101" t="s">
        <v>331</v>
      </c>
      <c r="F32" s="101" t="s">
        <v>331</v>
      </c>
      <c r="G32" s="101" t="s">
        <v>331</v>
      </c>
      <c r="H32" s="101" t="s">
        <v>331</v>
      </c>
      <c r="I32" s="65">
        <f t="shared" si="0"/>
        <v>6</v>
      </c>
      <c r="J32" s="207">
        <f t="shared" si="2"/>
        <v>6</v>
      </c>
      <c r="K32" s="101" t="s">
        <v>331</v>
      </c>
      <c r="L32" s="101">
        <v>1524</v>
      </c>
      <c r="M32" s="101" t="s">
        <v>331</v>
      </c>
      <c r="N32" s="101" t="s">
        <v>331</v>
      </c>
      <c r="O32" s="101" t="s">
        <v>331</v>
      </c>
      <c r="P32" s="101" t="s">
        <v>331</v>
      </c>
      <c r="Q32" s="101" t="s">
        <v>331</v>
      </c>
      <c r="R32" s="204">
        <f t="shared" si="3"/>
        <v>1524</v>
      </c>
      <c r="S32" s="3">
        <v>1825661</v>
      </c>
    </row>
    <row r="33" spans="1:19">
      <c r="A33" s="144" t="s">
        <v>348</v>
      </c>
      <c r="B33" s="490" t="s">
        <v>766</v>
      </c>
      <c r="C33" s="490"/>
      <c r="D33" s="490"/>
      <c r="E33" s="490"/>
      <c r="F33" s="490"/>
      <c r="G33" s="490"/>
      <c r="H33" s="490"/>
      <c r="I33" s="490"/>
      <c r="J33" s="490"/>
      <c r="K33" s="490"/>
      <c r="L33" s="490"/>
      <c r="M33" s="490"/>
      <c r="N33" s="490"/>
      <c r="O33" s="490"/>
      <c r="P33" s="490"/>
      <c r="Q33" s="490"/>
      <c r="R33" s="491"/>
      <c r="S33" s="212"/>
    </row>
    <row r="34" spans="1:19">
      <c r="A34" s="144" t="s">
        <v>409</v>
      </c>
      <c r="B34" s="101">
        <v>1</v>
      </c>
      <c r="C34" s="101">
        <v>49</v>
      </c>
      <c r="D34" s="101">
        <v>135</v>
      </c>
      <c r="E34" s="101" t="s">
        <v>331</v>
      </c>
      <c r="F34" s="101" t="s">
        <v>331</v>
      </c>
      <c r="G34" s="101" t="s">
        <v>331</v>
      </c>
      <c r="H34" s="101">
        <v>3</v>
      </c>
      <c r="I34" s="65">
        <f t="shared" si="0"/>
        <v>188</v>
      </c>
      <c r="J34" s="207">
        <f t="shared" ref="J34:J43" si="4">SUM(B34:H34)</f>
        <v>188</v>
      </c>
      <c r="K34" s="101">
        <v>6626</v>
      </c>
      <c r="L34" s="101">
        <v>14879</v>
      </c>
      <c r="M34" s="101">
        <v>198849</v>
      </c>
      <c r="N34" s="101" t="s">
        <v>331</v>
      </c>
      <c r="O34" s="101" t="s">
        <v>331</v>
      </c>
      <c r="P34" s="101" t="s">
        <v>331</v>
      </c>
      <c r="Q34" s="101">
        <v>7910</v>
      </c>
      <c r="R34" s="204">
        <f t="shared" si="3"/>
        <v>228264</v>
      </c>
      <c r="S34" s="3">
        <v>1825661</v>
      </c>
    </row>
    <row r="35" spans="1:19">
      <c r="A35" s="144" t="s">
        <v>349</v>
      </c>
      <c r="B35" s="101" t="s">
        <v>331</v>
      </c>
      <c r="C35" s="101">
        <v>151</v>
      </c>
      <c r="D35" s="101">
        <v>191</v>
      </c>
      <c r="E35" s="101" t="s">
        <v>331</v>
      </c>
      <c r="F35" s="101">
        <v>1</v>
      </c>
      <c r="G35" s="101" t="s">
        <v>331</v>
      </c>
      <c r="H35" s="101">
        <v>2</v>
      </c>
      <c r="I35" s="65">
        <f t="shared" si="0"/>
        <v>345</v>
      </c>
      <c r="J35" s="207">
        <f t="shared" si="4"/>
        <v>345</v>
      </c>
      <c r="K35" s="101" t="s">
        <v>331</v>
      </c>
      <c r="L35" s="101">
        <v>29674</v>
      </c>
      <c r="M35" s="101">
        <v>227812</v>
      </c>
      <c r="N35" s="101" t="s">
        <v>331</v>
      </c>
      <c r="O35" s="101">
        <v>14</v>
      </c>
      <c r="P35" s="101" t="s">
        <v>331</v>
      </c>
      <c r="Q35" s="101">
        <v>12028</v>
      </c>
      <c r="R35" s="204">
        <f t="shared" si="3"/>
        <v>269528</v>
      </c>
      <c r="S35" s="3">
        <v>1825661</v>
      </c>
    </row>
    <row r="36" spans="1:19">
      <c r="A36" s="144" t="s">
        <v>488</v>
      </c>
      <c r="B36" s="101"/>
      <c r="C36" s="101"/>
      <c r="D36" s="101"/>
      <c r="E36" s="101"/>
      <c r="F36" s="101"/>
      <c r="G36" s="101"/>
      <c r="H36" s="101"/>
      <c r="I36" s="65"/>
      <c r="J36" s="207">
        <f t="shared" si="4"/>
        <v>0</v>
      </c>
      <c r="K36" s="101"/>
      <c r="L36" s="101"/>
      <c r="M36" s="101"/>
      <c r="N36" s="101"/>
      <c r="O36" s="101"/>
      <c r="P36" s="101"/>
      <c r="Q36" s="101"/>
      <c r="R36" s="204"/>
      <c r="S36" s="3">
        <v>1825661</v>
      </c>
    </row>
    <row r="37" spans="1:19">
      <c r="A37" s="144" t="s">
        <v>410</v>
      </c>
      <c r="B37" s="101">
        <v>2</v>
      </c>
      <c r="C37" s="101">
        <v>111</v>
      </c>
      <c r="D37" s="101">
        <v>179</v>
      </c>
      <c r="E37" s="101" t="s">
        <v>331</v>
      </c>
      <c r="F37" s="101" t="s">
        <v>331</v>
      </c>
      <c r="G37" s="101" t="s">
        <v>331</v>
      </c>
      <c r="H37" s="101">
        <v>2</v>
      </c>
      <c r="I37" s="65">
        <f t="shared" si="0"/>
        <v>294</v>
      </c>
      <c r="J37" s="207">
        <f t="shared" si="4"/>
        <v>294</v>
      </c>
      <c r="K37" s="101">
        <v>9438</v>
      </c>
      <c r="L37" s="101">
        <v>31737</v>
      </c>
      <c r="M37" s="101">
        <v>161404</v>
      </c>
      <c r="N37" s="101" t="s">
        <v>331</v>
      </c>
      <c r="O37" s="101" t="s">
        <v>331</v>
      </c>
      <c r="P37" s="101" t="s">
        <v>331</v>
      </c>
      <c r="Q37" s="101">
        <v>4847542</v>
      </c>
      <c r="R37" s="204">
        <f t="shared" si="3"/>
        <v>5050121</v>
      </c>
      <c r="S37" s="3">
        <v>1825661</v>
      </c>
    </row>
    <row r="38" spans="1:19">
      <c r="A38" s="144" t="s">
        <v>350</v>
      </c>
      <c r="B38" s="101">
        <v>115</v>
      </c>
      <c r="C38" s="101">
        <v>1140</v>
      </c>
      <c r="D38" s="101">
        <v>2367</v>
      </c>
      <c r="E38" s="101">
        <v>1</v>
      </c>
      <c r="F38" s="101">
        <v>6</v>
      </c>
      <c r="G38" s="101" t="s">
        <v>331</v>
      </c>
      <c r="H38" s="101">
        <v>103</v>
      </c>
      <c r="I38" s="65">
        <f t="shared" si="0"/>
        <v>3732</v>
      </c>
      <c r="J38" s="207">
        <f t="shared" si="4"/>
        <v>3732</v>
      </c>
      <c r="K38" s="101">
        <v>1625688</v>
      </c>
      <c r="L38" s="101">
        <v>259302</v>
      </c>
      <c r="M38" s="101">
        <v>3334012</v>
      </c>
      <c r="N38" s="101">
        <v>208</v>
      </c>
      <c r="O38" s="101">
        <v>4724</v>
      </c>
      <c r="P38" s="101">
        <v>898</v>
      </c>
      <c r="Q38" s="101">
        <v>1316860</v>
      </c>
      <c r="R38" s="204">
        <f t="shared" si="3"/>
        <v>6541692</v>
      </c>
      <c r="S38" s="3">
        <v>1825661</v>
      </c>
    </row>
    <row r="39" spans="1:19">
      <c r="A39" s="144" t="s">
        <v>411</v>
      </c>
      <c r="B39" s="101">
        <v>80</v>
      </c>
      <c r="C39" s="101">
        <v>663</v>
      </c>
      <c r="D39" s="101">
        <v>1378</v>
      </c>
      <c r="E39" s="101" t="s">
        <v>331</v>
      </c>
      <c r="F39" s="101">
        <v>1</v>
      </c>
      <c r="G39" s="101" t="s">
        <v>331</v>
      </c>
      <c r="H39" s="101">
        <v>28</v>
      </c>
      <c r="I39" s="65">
        <f t="shared" si="0"/>
        <v>2150</v>
      </c>
      <c r="J39" s="207">
        <f t="shared" si="4"/>
        <v>2150</v>
      </c>
      <c r="K39" s="101">
        <v>1635988</v>
      </c>
      <c r="L39" s="101">
        <v>177504</v>
      </c>
      <c r="M39" s="101">
        <v>1553203</v>
      </c>
      <c r="N39" s="101" t="s">
        <v>331</v>
      </c>
      <c r="O39" s="101">
        <v>699</v>
      </c>
      <c r="P39" s="101">
        <v>913</v>
      </c>
      <c r="Q39" s="101">
        <v>178307</v>
      </c>
      <c r="R39" s="204">
        <f t="shared" si="3"/>
        <v>3546614</v>
      </c>
      <c r="S39" s="3">
        <v>1825661</v>
      </c>
    </row>
    <row r="40" spans="1:19">
      <c r="A40" s="144" t="s">
        <v>412</v>
      </c>
      <c r="B40" s="101">
        <v>36</v>
      </c>
      <c r="C40" s="101">
        <v>296</v>
      </c>
      <c r="D40" s="101">
        <v>406</v>
      </c>
      <c r="E40" s="101" t="s">
        <v>331</v>
      </c>
      <c r="F40" s="101" t="s">
        <v>331</v>
      </c>
      <c r="G40" s="101" t="s">
        <v>331</v>
      </c>
      <c r="H40" s="101">
        <v>2</v>
      </c>
      <c r="I40" s="65">
        <f t="shared" si="0"/>
        <v>740</v>
      </c>
      <c r="J40" s="207">
        <f t="shared" si="4"/>
        <v>740</v>
      </c>
      <c r="K40" s="101">
        <v>340269</v>
      </c>
      <c r="L40" s="101">
        <v>71782</v>
      </c>
      <c r="M40" s="101">
        <v>478587</v>
      </c>
      <c r="N40" s="101" t="s">
        <v>331</v>
      </c>
      <c r="O40" s="101" t="s">
        <v>331</v>
      </c>
      <c r="P40" s="101" t="s">
        <v>331</v>
      </c>
      <c r="Q40" s="101">
        <v>61212</v>
      </c>
      <c r="R40" s="204">
        <f t="shared" si="3"/>
        <v>951850</v>
      </c>
      <c r="S40" s="3">
        <v>1825661</v>
      </c>
    </row>
    <row r="41" spans="1:19">
      <c r="A41" s="144" t="s">
        <v>413</v>
      </c>
      <c r="B41" s="101">
        <v>21</v>
      </c>
      <c r="C41" s="101">
        <v>244</v>
      </c>
      <c r="D41" s="101">
        <v>634</v>
      </c>
      <c r="E41" s="101" t="s">
        <v>331</v>
      </c>
      <c r="F41" s="101" t="s">
        <v>331</v>
      </c>
      <c r="G41" s="101">
        <v>2</v>
      </c>
      <c r="H41" s="101">
        <v>21</v>
      </c>
      <c r="I41" s="65">
        <f t="shared" si="0"/>
        <v>922</v>
      </c>
      <c r="J41" s="207">
        <f t="shared" si="4"/>
        <v>922</v>
      </c>
      <c r="K41" s="101">
        <v>518237</v>
      </c>
      <c r="L41" s="101">
        <v>73010</v>
      </c>
      <c r="M41" s="101">
        <v>849058</v>
      </c>
      <c r="N41" s="101" t="s">
        <v>331</v>
      </c>
      <c r="O41" s="101" t="s">
        <v>331</v>
      </c>
      <c r="P41" s="101">
        <v>86977</v>
      </c>
      <c r="Q41" s="101">
        <v>614898</v>
      </c>
      <c r="R41" s="204">
        <f t="shared" si="3"/>
        <v>2142180</v>
      </c>
      <c r="S41" s="3">
        <v>1825661</v>
      </c>
    </row>
    <row r="42" spans="1:19">
      <c r="A42" s="144" t="s">
        <v>503</v>
      </c>
      <c r="B42" s="101">
        <v>2</v>
      </c>
      <c r="C42" s="101">
        <v>1</v>
      </c>
      <c r="D42" s="101">
        <v>4</v>
      </c>
      <c r="E42" s="101" t="s">
        <v>331</v>
      </c>
      <c r="F42" s="101" t="s">
        <v>331</v>
      </c>
      <c r="G42" s="101" t="s">
        <v>331</v>
      </c>
      <c r="H42" s="101" t="s">
        <v>331</v>
      </c>
      <c r="I42" s="65">
        <f t="shared" si="0"/>
        <v>7</v>
      </c>
      <c r="J42" s="207">
        <f t="shared" si="4"/>
        <v>7</v>
      </c>
      <c r="K42" s="101">
        <v>13635</v>
      </c>
      <c r="L42" s="101">
        <v>272</v>
      </c>
      <c r="M42" s="101">
        <v>5073</v>
      </c>
      <c r="N42" s="101" t="s">
        <v>331</v>
      </c>
      <c r="O42" s="101" t="s">
        <v>331</v>
      </c>
      <c r="P42" s="101" t="s">
        <v>331</v>
      </c>
      <c r="Q42" s="101" t="s">
        <v>331</v>
      </c>
      <c r="R42" s="204">
        <f t="shared" si="3"/>
        <v>18980</v>
      </c>
      <c r="S42" s="3">
        <v>1825661</v>
      </c>
    </row>
    <row r="43" spans="1:19">
      <c r="A43" s="144" t="s">
        <v>414</v>
      </c>
      <c r="B43" s="101" t="s">
        <v>331</v>
      </c>
      <c r="C43" s="101">
        <v>75</v>
      </c>
      <c r="D43" s="101">
        <v>74</v>
      </c>
      <c r="E43" s="101" t="s">
        <v>331</v>
      </c>
      <c r="F43" s="101" t="s">
        <v>331</v>
      </c>
      <c r="G43" s="101" t="s">
        <v>331</v>
      </c>
      <c r="H43" s="101">
        <v>1</v>
      </c>
      <c r="I43" s="65">
        <f t="shared" si="0"/>
        <v>150</v>
      </c>
      <c r="J43" s="207">
        <f t="shared" si="4"/>
        <v>150</v>
      </c>
      <c r="K43" s="101" t="s">
        <v>331</v>
      </c>
      <c r="L43" s="101">
        <v>19689</v>
      </c>
      <c r="M43" s="101">
        <v>62510</v>
      </c>
      <c r="N43" s="101" t="s">
        <v>331</v>
      </c>
      <c r="O43" s="101" t="s">
        <v>331</v>
      </c>
      <c r="P43" s="101" t="s">
        <v>331</v>
      </c>
      <c r="Q43" s="101">
        <v>286</v>
      </c>
      <c r="R43" s="204">
        <f t="shared" si="3"/>
        <v>82485</v>
      </c>
      <c r="S43" s="3">
        <v>1825661</v>
      </c>
    </row>
    <row r="44" spans="1:19">
      <c r="A44" s="144" t="s">
        <v>415</v>
      </c>
      <c r="B44" s="490" t="s">
        <v>766</v>
      </c>
      <c r="C44" s="490"/>
      <c r="D44" s="490"/>
      <c r="E44" s="490"/>
      <c r="F44" s="490"/>
      <c r="G44" s="490"/>
      <c r="H44" s="490"/>
      <c r="I44" s="490"/>
      <c r="J44" s="490"/>
      <c r="K44" s="490"/>
      <c r="L44" s="490"/>
      <c r="M44" s="490"/>
      <c r="N44" s="490"/>
      <c r="O44" s="490"/>
      <c r="P44" s="490"/>
      <c r="Q44" s="490"/>
      <c r="R44" s="491"/>
      <c r="S44" s="212"/>
    </row>
    <row r="45" spans="1:19">
      <c r="A45" s="144" t="s">
        <v>351</v>
      </c>
      <c r="B45" s="490" t="s">
        <v>766</v>
      </c>
      <c r="C45" s="490"/>
      <c r="D45" s="490"/>
      <c r="E45" s="490"/>
      <c r="F45" s="490"/>
      <c r="G45" s="490"/>
      <c r="H45" s="490"/>
      <c r="I45" s="490"/>
      <c r="J45" s="490"/>
      <c r="K45" s="490"/>
      <c r="L45" s="490"/>
      <c r="M45" s="490"/>
      <c r="N45" s="490"/>
      <c r="O45" s="490"/>
      <c r="P45" s="490"/>
      <c r="Q45" s="490"/>
      <c r="R45" s="491"/>
      <c r="S45" s="212"/>
    </row>
    <row r="46" spans="1:19">
      <c r="A46" s="144" t="s">
        <v>472</v>
      </c>
      <c r="B46" s="101">
        <v>60</v>
      </c>
      <c r="C46" s="101">
        <v>1690</v>
      </c>
      <c r="D46" s="101">
        <v>2447</v>
      </c>
      <c r="E46" s="101">
        <v>1</v>
      </c>
      <c r="F46" s="101">
        <v>3</v>
      </c>
      <c r="G46" s="101" t="s">
        <v>331</v>
      </c>
      <c r="H46" s="101">
        <v>82</v>
      </c>
      <c r="I46" s="65">
        <f t="shared" si="0"/>
        <v>4283</v>
      </c>
      <c r="J46" s="207">
        <f t="shared" ref="J46:J53" si="5">SUM(B46:H46)</f>
        <v>4283</v>
      </c>
      <c r="K46" s="101">
        <v>814123</v>
      </c>
      <c r="L46" s="101">
        <v>412566</v>
      </c>
      <c r="M46" s="101">
        <v>2928487</v>
      </c>
      <c r="N46" s="101">
        <v>248</v>
      </c>
      <c r="O46" s="101">
        <v>2521</v>
      </c>
      <c r="P46" s="101" t="s">
        <v>331</v>
      </c>
      <c r="Q46" s="101">
        <v>1905750</v>
      </c>
      <c r="R46" s="204">
        <f t="shared" si="3"/>
        <v>6063695</v>
      </c>
      <c r="S46" s="3">
        <v>1825661</v>
      </c>
    </row>
    <row r="47" spans="1:19">
      <c r="A47" s="144" t="s">
        <v>352</v>
      </c>
      <c r="B47" s="101" t="s">
        <v>331</v>
      </c>
      <c r="C47" s="101">
        <v>151</v>
      </c>
      <c r="D47" s="101">
        <v>196</v>
      </c>
      <c r="E47" s="101" t="s">
        <v>331</v>
      </c>
      <c r="F47" s="101" t="s">
        <v>331</v>
      </c>
      <c r="G47" s="101" t="s">
        <v>331</v>
      </c>
      <c r="H47" s="101">
        <v>1</v>
      </c>
      <c r="I47" s="65">
        <f t="shared" si="0"/>
        <v>348</v>
      </c>
      <c r="J47" s="207">
        <f t="shared" si="5"/>
        <v>348</v>
      </c>
      <c r="K47" s="101" t="s">
        <v>331</v>
      </c>
      <c r="L47" s="101">
        <v>31345</v>
      </c>
      <c r="M47" s="101">
        <v>218259</v>
      </c>
      <c r="N47" s="101" t="s">
        <v>331</v>
      </c>
      <c r="O47" s="101" t="s">
        <v>331</v>
      </c>
      <c r="P47" s="101" t="s">
        <v>331</v>
      </c>
      <c r="Q47" s="101">
        <v>725</v>
      </c>
      <c r="R47" s="204">
        <f t="shared" si="3"/>
        <v>250329</v>
      </c>
      <c r="S47" s="3">
        <v>1825661</v>
      </c>
    </row>
    <row r="48" spans="1:19">
      <c r="A48" s="144" t="s">
        <v>416</v>
      </c>
      <c r="B48" s="101">
        <v>6</v>
      </c>
      <c r="C48" s="101">
        <v>101</v>
      </c>
      <c r="D48" s="101">
        <v>254</v>
      </c>
      <c r="E48" s="101" t="s">
        <v>331</v>
      </c>
      <c r="F48" s="101" t="s">
        <v>331</v>
      </c>
      <c r="G48" s="101">
        <v>1</v>
      </c>
      <c r="H48" s="101">
        <v>3</v>
      </c>
      <c r="I48" s="65">
        <f t="shared" si="0"/>
        <v>365</v>
      </c>
      <c r="J48" s="207">
        <f t="shared" si="5"/>
        <v>365</v>
      </c>
      <c r="K48" s="101">
        <v>107599</v>
      </c>
      <c r="L48" s="101">
        <v>24841</v>
      </c>
      <c r="M48" s="101">
        <v>382090</v>
      </c>
      <c r="N48" s="101" t="s">
        <v>331</v>
      </c>
      <c r="O48" s="101" t="s">
        <v>331</v>
      </c>
      <c r="P48" s="101">
        <v>1033</v>
      </c>
      <c r="Q48" s="101">
        <v>14757</v>
      </c>
      <c r="R48" s="204">
        <f t="shared" si="3"/>
        <v>530320</v>
      </c>
      <c r="S48" s="3">
        <v>1825661</v>
      </c>
    </row>
    <row r="49" spans="1:19">
      <c r="A49" s="144" t="s">
        <v>522</v>
      </c>
      <c r="B49" s="101" t="s">
        <v>331</v>
      </c>
      <c r="C49" s="101">
        <v>15</v>
      </c>
      <c r="D49" s="101">
        <v>59</v>
      </c>
      <c r="E49" s="101" t="s">
        <v>331</v>
      </c>
      <c r="F49" s="101" t="s">
        <v>331</v>
      </c>
      <c r="G49" s="101" t="s">
        <v>331</v>
      </c>
      <c r="H49" s="101" t="s">
        <v>331</v>
      </c>
      <c r="I49" s="65">
        <f t="shared" si="0"/>
        <v>74</v>
      </c>
      <c r="J49" s="207">
        <f t="shared" si="5"/>
        <v>74</v>
      </c>
      <c r="K49" s="101" t="s">
        <v>331</v>
      </c>
      <c r="L49" s="101">
        <v>6006</v>
      </c>
      <c r="M49" s="101">
        <v>95927</v>
      </c>
      <c r="N49" s="101" t="s">
        <v>331</v>
      </c>
      <c r="O49" s="101" t="s">
        <v>331</v>
      </c>
      <c r="P49" s="101" t="s">
        <v>331</v>
      </c>
      <c r="Q49" s="101">
        <v>1274</v>
      </c>
      <c r="R49" s="204">
        <f t="shared" si="3"/>
        <v>103207</v>
      </c>
      <c r="S49" s="3">
        <v>1825661</v>
      </c>
    </row>
    <row r="50" spans="1:19">
      <c r="A50" s="144" t="s">
        <v>515</v>
      </c>
      <c r="B50" s="101" t="s">
        <v>331</v>
      </c>
      <c r="C50" s="101">
        <v>1</v>
      </c>
      <c r="D50" s="101">
        <v>8</v>
      </c>
      <c r="E50" s="101" t="s">
        <v>331</v>
      </c>
      <c r="F50" s="101" t="s">
        <v>331</v>
      </c>
      <c r="G50" s="101" t="s">
        <v>331</v>
      </c>
      <c r="H50" s="101" t="s">
        <v>331</v>
      </c>
      <c r="I50" s="65">
        <f>SUM(B50:H50)</f>
        <v>9</v>
      </c>
      <c r="J50" s="207">
        <f t="shared" si="5"/>
        <v>9</v>
      </c>
      <c r="K50" s="101" t="s">
        <v>331</v>
      </c>
      <c r="L50" s="101">
        <v>326</v>
      </c>
      <c r="M50" s="101">
        <v>11858</v>
      </c>
      <c r="N50" s="101" t="s">
        <v>331</v>
      </c>
      <c r="O50" s="101" t="s">
        <v>331</v>
      </c>
      <c r="P50" s="101" t="s">
        <v>331</v>
      </c>
      <c r="Q50" s="101" t="s">
        <v>331</v>
      </c>
      <c r="R50" s="204">
        <f>SUM(K50:Q50)</f>
        <v>12184</v>
      </c>
      <c r="S50" s="3">
        <v>1825661</v>
      </c>
    </row>
    <row r="51" spans="1:19">
      <c r="A51" s="144" t="s">
        <v>353</v>
      </c>
      <c r="B51" s="101">
        <v>1</v>
      </c>
      <c r="C51" s="101">
        <v>81</v>
      </c>
      <c r="D51" s="101">
        <v>191</v>
      </c>
      <c r="E51" s="101" t="s">
        <v>331</v>
      </c>
      <c r="F51" s="101">
        <v>1</v>
      </c>
      <c r="G51" s="101" t="s">
        <v>331</v>
      </c>
      <c r="H51" s="101" t="s">
        <v>331</v>
      </c>
      <c r="I51" s="65">
        <f t="shared" si="0"/>
        <v>274</v>
      </c>
      <c r="J51" s="207">
        <f t="shared" si="5"/>
        <v>274</v>
      </c>
      <c r="K51" s="101">
        <v>8582</v>
      </c>
      <c r="L51" s="101">
        <v>18052</v>
      </c>
      <c r="M51" s="101">
        <v>245950</v>
      </c>
      <c r="N51" s="101" t="s">
        <v>331</v>
      </c>
      <c r="O51" s="101">
        <v>406</v>
      </c>
      <c r="P51" s="101" t="s">
        <v>331</v>
      </c>
      <c r="Q51" s="101" t="s">
        <v>331</v>
      </c>
      <c r="R51" s="204">
        <f t="shared" si="3"/>
        <v>272990</v>
      </c>
      <c r="S51" s="3">
        <v>1825661</v>
      </c>
    </row>
    <row r="52" spans="1:19">
      <c r="A52" s="144" t="s">
        <v>417</v>
      </c>
      <c r="B52" s="101">
        <v>27</v>
      </c>
      <c r="C52" s="101">
        <v>568</v>
      </c>
      <c r="D52" s="101">
        <v>1351</v>
      </c>
      <c r="E52" s="101" t="s">
        <v>331</v>
      </c>
      <c r="F52" s="101" t="s">
        <v>331</v>
      </c>
      <c r="G52" s="101" t="s">
        <v>331</v>
      </c>
      <c r="H52" s="101">
        <v>28</v>
      </c>
      <c r="I52" s="65">
        <f t="shared" si="0"/>
        <v>1974</v>
      </c>
      <c r="J52" s="207">
        <f t="shared" si="5"/>
        <v>1974</v>
      </c>
      <c r="K52" s="101">
        <v>270323</v>
      </c>
      <c r="L52" s="101">
        <v>128044</v>
      </c>
      <c r="M52" s="101">
        <v>1821573</v>
      </c>
      <c r="N52" s="101" t="s">
        <v>331</v>
      </c>
      <c r="O52" s="101">
        <v>792</v>
      </c>
      <c r="P52" s="101" t="s">
        <v>331</v>
      </c>
      <c r="Q52" s="101">
        <v>4398619</v>
      </c>
      <c r="R52" s="204">
        <f t="shared" si="3"/>
        <v>6619351</v>
      </c>
      <c r="S52" s="3">
        <v>1825661</v>
      </c>
    </row>
    <row r="53" spans="1:19">
      <c r="A53" s="144" t="s">
        <v>354</v>
      </c>
      <c r="B53" s="101">
        <v>5</v>
      </c>
      <c r="C53" s="101">
        <v>177</v>
      </c>
      <c r="D53" s="101">
        <v>221</v>
      </c>
      <c r="E53" s="101" t="s">
        <v>331</v>
      </c>
      <c r="F53" s="101" t="s">
        <v>331</v>
      </c>
      <c r="G53" s="101" t="s">
        <v>331</v>
      </c>
      <c r="H53" s="101">
        <v>3</v>
      </c>
      <c r="I53" s="65">
        <f t="shared" si="0"/>
        <v>406</v>
      </c>
      <c r="J53" s="207">
        <f t="shared" si="5"/>
        <v>406</v>
      </c>
      <c r="K53" s="101">
        <v>41162</v>
      </c>
      <c r="L53" s="101">
        <v>36021</v>
      </c>
      <c r="M53" s="101">
        <v>266581</v>
      </c>
      <c r="N53" s="101" t="s">
        <v>331</v>
      </c>
      <c r="O53" s="101" t="s">
        <v>331</v>
      </c>
      <c r="P53" s="101" t="s">
        <v>331</v>
      </c>
      <c r="Q53" s="101">
        <v>1199</v>
      </c>
      <c r="R53" s="204">
        <f t="shared" si="3"/>
        <v>344963</v>
      </c>
      <c r="S53" s="3">
        <v>1825661</v>
      </c>
    </row>
    <row r="54" spans="1:19">
      <c r="A54" s="144" t="s">
        <v>355</v>
      </c>
      <c r="B54" s="490" t="s">
        <v>766</v>
      </c>
      <c r="C54" s="490"/>
      <c r="D54" s="490"/>
      <c r="E54" s="490"/>
      <c r="F54" s="490"/>
      <c r="G54" s="490"/>
      <c r="H54" s="490"/>
      <c r="I54" s="490"/>
      <c r="J54" s="490"/>
      <c r="K54" s="490"/>
      <c r="L54" s="490"/>
      <c r="M54" s="490"/>
      <c r="N54" s="490"/>
      <c r="O54" s="490"/>
      <c r="P54" s="490"/>
      <c r="Q54" s="490"/>
      <c r="R54" s="491"/>
      <c r="S54" s="212"/>
    </row>
    <row r="55" spans="1:19">
      <c r="A55" s="144" t="s">
        <v>418</v>
      </c>
      <c r="B55" s="490" t="s">
        <v>766</v>
      </c>
      <c r="C55" s="490"/>
      <c r="D55" s="490"/>
      <c r="E55" s="490"/>
      <c r="F55" s="490"/>
      <c r="G55" s="490"/>
      <c r="H55" s="490"/>
      <c r="I55" s="490"/>
      <c r="J55" s="490"/>
      <c r="K55" s="490"/>
      <c r="L55" s="490"/>
      <c r="M55" s="490"/>
      <c r="N55" s="490"/>
      <c r="O55" s="490"/>
      <c r="P55" s="490"/>
      <c r="Q55" s="490"/>
      <c r="R55" s="491"/>
      <c r="S55" s="212"/>
    </row>
    <row r="56" spans="1:19">
      <c r="A56" s="144" t="s">
        <v>419</v>
      </c>
      <c r="B56" s="101">
        <v>33</v>
      </c>
      <c r="C56" s="101">
        <v>274</v>
      </c>
      <c r="D56" s="101">
        <v>855</v>
      </c>
      <c r="E56" s="101" t="s">
        <v>331</v>
      </c>
      <c r="F56" s="101" t="s">
        <v>331</v>
      </c>
      <c r="G56" s="101" t="s">
        <v>331</v>
      </c>
      <c r="H56" s="101">
        <v>39</v>
      </c>
      <c r="I56" s="65">
        <f t="shared" si="0"/>
        <v>1201</v>
      </c>
      <c r="J56" s="207">
        <f>SUM(B56:H56)</f>
        <v>1201</v>
      </c>
      <c r="K56" s="101">
        <v>506431</v>
      </c>
      <c r="L56" s="101">
        <v>84280</v>
      </c>
      <c r="M56" s="101">
        <v>1166960</v>
      </c>
      <c r="N56" s="101" t="s">
        <v>331</v>
      </c>
      <c r="O56" s="101" t="s">
        <v>331</v>
      </c>
      <c r="P56" s="101" t="s">
        <v>331</v>
      </c>
      <c r="Q56" s="101">
        <v>7976545</v>
      </c>
      <c r="R56" s="204">
        <f t="shared" si="3"/>
        <v>9734216</v>
      </c>
      <c r="S56" s="3">
        <v>1825661</v>
      </c>
    </row>
    <row r="57" spans="1:19">
      <c r="A57" s="144" t="s">
        <v>356</v>
      </c>
      <c r="B57" s="101">
        <v>9</v>
      </c>
      <c r="C57" s="101">
        <v>191</v>
      </c>
      <c r="D57" s="101">
        <v>212</v>
      </c>
      <c r="E57" s="101" t="s">
        <v>331</v>
      </c>
      <c r="F57" s="101" t="s">
        <v>331</v>
      </c>
      <c r="G57" s="101" t="s">
        <v>331</v>
      </c>
      <c r="H57" s="101">
        <v>1</v>
      </c>
      <c r="I57" s="65">
        <f t="shared" si="0"/>
        <v>413</v>
      </c>
      <c r="J57" s="207">
        <f>SUM(B57:H57)</f>
        <v>413</v>
      </c>
      <c r="K57" s="101">
        <v>179361</v>
      </c>
      <c r="L57" s="101">
        <v>37634</v>
      </c>
      <c r="M57" s="101">
        <v>264973</v>
      </c>
      <c r="N57" s="101" t="s">
        <v>331</v>
      </c>
      <c r="O57" s="101">
        <v>250</v>
      </c>
      <c r="P57" s="101" t="s">
        <v>331</v>
      </c>
      <c r="Q57" s="101">
        <v>195</v>
      </c>
      <c r="R57" s="204">
        <f t="shared" si="3"/>
        <v>482413</v>
      </c>
      <c r="S57" s="3">
        <v>1825661</v>
      </c>
    </row>
    <row r="58" spans="1:19">
      <c r="A58" s="144" t="s">
        <v>357</v>
      </c>
      <c r="B58" s="101">
        <v>15</v>
      </c>
      <c r="C58" s="101">
        <v>520</v>
      </c>
      <c r="D58" s="101">
        <v>442</v>
      </c>
      <c r="E58" s="101" t="s">
        <v>331</v>
      </c>
      <c r="F58" s="101">
        <v>1</v>
      </c>
      <c r="G58" s="101">
        <v>1</v>
      </c>
      <c r="H58" s="101">
        <v>40</v>
      </c>
      <c r="I58" s="65">
        <f t="shared" si="0"/>
        <v>1019</v>
      </c>
      <c r="J58" s="207">
        <f>SUM(B58:H58)</f>
        <v>1019</v>
      </c>
      <c r="K58" s="101">
        <v>123929</v>
      </c>
      <c r="L58" s="101">
        <v>93171</v>
      </c>
      <c r="M58" s="101">
        <v>541217</v>
      </c>
      <c r="N58" s="101" t="s">
        <v>331</v>
      </c>
      <c r="O58" s="101">
        <v>1208</v>
      </c>
      <c r="P58" s="101">
        <v>2402</v>
      </c>
      <c r="Q58" s="101">
        <v>97091</v>
      </c>
      <c r="R58" s="204">
        <f t="shared" si="3"/>
        <v>859018</v>
      </c>
      <c r="S58" s="3">
        <v>1825661</v>
      </c>
    </row>
    <row r="59" spans="1:19">
      <c r="A59" s="144" t="s">
        <v>358</v>
      </c>
      <c r="B59" s="101">
        <v>22</v>
      </c>
      <c r="C59" s="101">
        <v>533</v>
      </c>
      <c r="D59" s="101">
        <v>1036</v>
      </c>
      <c r="E59" s="101">
        <v>1</v>
      </c>
      <c r="F59" s="101">
        <v>1</v>
      </c>
      <c r="G59" s="101" t="s">
        <v>331</v>
      </c>
      <c r="H59" s="101">
        <v>27</v>
      </c>
      <c r="I59" s="65">
        <f t="shared" si="0"/>
        <v>1620</v>
      </c>
      <c r="J59" s="207">
        <f>SUM(B59:H59)</f>
        <v>1620</v>
      </c>
      <c r="K59" s="101">
        <v>210429</v>
      </c>
      <c r="L59" s="101">
        <v>147405</v>
      </c>
      <c r="M59" s="101">
        <v>1273399</v>
      </c>
      <c r="N59" s="101">
        <v>233</v>
      </c>
      <c r="O59" s="101">
        <v>130</v>
      </c>
      <c r="P59" s="101" t="s">
        <v>331</v>
      </c>
      <c r="Q59" s="101">
        <v>631507</v>
      </c>
      <c r="R59" s="204">
        <f t="shared" si="3"/>
        <v>2263103</v>
      </c>
      <c r="S59" s="3">
        <v>1825661</v>
      </c>
    </row>
    <row r="60" spans="1:19">
      <c r="A60" s="144" t="s">
        <v>359</v>
      </c>
      <c r="B60" s="490" t="s">
        <v>765</v>
      </c>
      <c r="C60" s="490"/>
      <c r="D60" s="490"/>
      <c r="E60" s="490"/>
      <c r="F60" s="490"/>
      <c r="G60" s="490"/>
      <c r="H60" s="490"/>
      <c r="I60" s="490"/>
      <c r="J60" s="490"/>
      <c r="K60" s="490"/>
      <c r="L60" s="490"/>
      <c r="M60" s="490"/>
      <c r="N60" s="490"/>
      <c r="O60" s="490"/>
      <c r="P60" s="490"/>
      <c r="Q60" s="490"/>
      <c r="R60" s="491"/>
      <c r="S60" s="212"/>
    </row>
    <row r="61" spans="1:19">
      <c r="A61" s="144" t="s">
        <v>420</v>
      </c>
      <c r="B61" s="101">
        <v>17</v>
      </c>
      <c r="C61" s="101">
        <v>319</v>
      </c>
      <c r="D61" s="101">
        <v>878</v>
      </c>
      <c r="E61" s="101">
        <v>1</v>
      </c>
      <c r="F61" s="101">
        <v>1</v>
      </c>
      <c r="G61" s="101" t="s">
        <v>331</v>
      </c>
      <c r="H61" s="101">
        <v>21</v>
      </c>
      <c r="I61" s="65">
        <f t="shared" si="0"/>
        <v>1237</v>
      </c>
      <c r="J61" s="207">
        <f>SUM(B61:H61)</f>
        <v>1237</v>
      </c>
      <c r="K61" s="101">
        <v>160285</v>
      </c>
      <c r="L61" s="101">
        <v>99160</v>
      </c>
      <c r="M61" s="101">
        <v>1006107</v>
      </c>
      <c r="N61" s="101">
        <v>986</v>
      </c>
      <c r="O61" s="101">
        <v>1619</v>
      </c>
      <c r="P61" s="101" t="s">
        <v>331</v>
      </c>
      <c r="Q61" s="101">
        <v>467770</v>
      </c>
      <c r="R61" s="204">
        <f t="shared" si="3"/>
        <v>1735927</v>
      </c>
      <c r="S61" s="3">
        <v>1825661</v>
      </c>
    </row>
    <row r="62" spans="1:19">
      <c r="A62" s="144" t="s">
        <v>421</v>
      </c>
      <c r="B62" s="101">
        <v>3</v>
      </c>
      <c r="C62" s="101">
        <v>77</v>
      </c>
      <c r="D62" s="101">
        <v>137</v>
      </c>
      <c r="E62" s="101" t="s">
        <v>331</v>
      </c>
      <c r="F62" s="101" t="s">
        <v>331</v>
      </c>
      <c r="G62" s="101" t="s">
        <v>331</v>
      </c>
      <c r="H62" s="101" t="s">
        <v>331</v>
      </c>
      <c r="I62" s="65">
        <f t="shared" si="0"/>
        <v>217</v>
      </c>
      <c r="J62" s="207">
        <f>SUM(B62:H62)</f>
        <v>217</v>
      </c>
      <c r="K62" s="101">
        <v>18765</v>
      </c>
      <c r="L62" s="101">
        <v>20753</v>
      </c>
      <c r="M62" s="101">
        <v>183027</v>
      </c>
      <c r="N62" s="101" t="s">
        <v>331</v>
      </c>
      <c r="O62" s="101" t="s">
        <v>331</v>
      </c>
      <c r="P62" s="101" t="s">
        <v>331</v>
      </c>
      <c r="Q62" s="101" t="s">
        <v>331</v>
      </c>
      <c r="R62" s="204">
        <f t="shared" si="3"/>
        <v>222545</v>
      </c>
      <c r="S62" s="3">
        <v>1825661</v>
      </c>
    </row>
    <row r="63" spans="1:19">
      <c r="A63" s="144" t="s">
        <v>422</v>
      </c>
      <c r="B63" s="101">
        <v>4</v>
      </c>
      <c r="C63" s="101">
        <v>40</v>
      </c>
      <c r="D63" s="101">
        <v>157</v>
      </c>
      <c r="E63" s="101" t="s">
        <v>331</v>
      </c>
      <c r="F63" s="101" t="s">
        <v>331</v>
      </c>
      <c r="G63" s="101" t="s">
        <v>331</v>
      </c>
      <c r="H63" s="101">
        <v>1</v>
      </c>
      <c r="I63" s="65">
        <f t="shared" si="0"/>
        <v>202</v>
      </c>
      <c r="J63" s="207">
        <f>SUM(B63:H63)</f>
        <v>202</v>
      </c>
      <c r="K63" s="101">
        <v>31840</v>
      </c>
      <c r="L63" s="101">
        <v>145426</v>
      </c>
      <c r="M63" s="101">
        <v>216671</v>
      </c>
      <c r="N63" s="101" t="s">
        <v>331</v>
      </c>
      <c r="O63" s="101" t="s">
        <v>331</v>
      </c>
      <c r="P63" s="101" t="s">
        <v>331</v>
      </c>
      <c r="Q63" s="101">
        <v>38479</v>
      </c>
      <c r="R63" s="204">
        <f t="shared" si="3"/>
        <v>432416</v>
      </c>
      <c r="S63" s="3">
        <v>1825661</v>
      </c>
    </row>
    <row r="64" spans="1:19">
      <c r="A64" s="144" t="s">
        <v>423</v>
      </c>
      <c r="B64" s="101">
        <v>1</v>
      </c>
      <c r="C64" s="101">
        <v>70</v>
      </c>
      <c r="D64" s="101">
        <v>151</v>
      </c>
      <c r="E64" s="101" t="s">
        <v>331</v>
      </c>
      <c r="F64" s="101" t="s">
        <v>331</v>
      </c>
      <c r="G64" s="101" t="s">
        <v>331</v>
      </c>
      <c r="H64" s="101">
        <v>3</v>
      </c>
      <c r="I64" s="65">
        <f t="shared" si="0"/>
        <v>225</v>
      </c>
      <c r="J64" s="207">
        <f>SUM(B64:H64)</f>
        <v>225</v>
      </c>
      <c r="K64" s="101">
        <v>12645</v>
      </c>
      <c r="L64" s="101">
        <v>18814</v>
      </c>
      <c r="M64" s="101">
        <v>210249</v>
      </c>
      <c r="N64" s="101" t="s">
        <v>331</v>
      </c>
      <c r="O64" s="101" t="s">
        <v>331</v>
      </c>
      <c r="P64" s="101" t="s">
        <v>331</v>
      </c>
      <c r="Q64" s="101">
        <v>33567</v>
      </c>
      <c r="R64" s="204">
        <f t="shared" si="3"/>
        <v>275275</v>
      </c>
      <c r="S64" s="3">
        <v>1825661</v>
      </c>
    </row>
    <row r="65" spans="1:19">
      <c r="A65" s="144" t="s">
        <v>360</v>
      </c>
      <c r="B65" s="490" t="s">
        <v>766</v>
      </c>
      <c r="C65" s="490"/>
      <c r="D65" s="490"/>
      <c r="E65" s="490"/>
      <c r="F65" s="490"/>
      <c r="G65" s="490"/>
      <c r="H65" s="490"/>
      <c r="I65" s="490"/>
      <c r="J65" s="490"/>
      <c r="K65" s="490"/>
      <c r="L65" s="490"/>
      <c r="M65" s="490"/>
      <c r="N65" s="490"/>
      <c r="O65" s="490"/>
      <c r="P65" s="490"/>
      <c r="Q65" s="490"/>
      <c r="R65" s="491"/>
      <c r="S65" s="212"/>
    </row>
    <row r="66" spans="1:19">
      <c r="A66" s="144" t="s">
        <v>361</v>
      </c>
      <c r="B66" s="101">
        <v>11</v>
      </c>
      <c r="C66" s="101">
        <v>312</v>
      </c>
      <c r="D66" s="101">
        <v>275</v>
      </c>
      <c r="E66" s="101" t="s">
        <v>331</v>
      </c>
      <c r="F66" s="101">
        <v>1</v>
      </c>
      <c r="G66" s="101">
        <v>1</v>
      </c>
      <c r="H66" s="101">
        <v>46</v>
      </c>
      <c r="I66" s="65">
        <f t="shared" si="0"/>
        <v>646</v>
      </c>
      <c r="J66" s="207">
        <f>SUM(B66:H66)</f>
        <v>646</v>
      </c>
      <c r="K66" s="101">
        <v>303745</v>
      </c>
      <c r="L66" s="101">
        <v>54293</v>
      </c>
      <c r="M66" s="101">
        <v>339538</v>
      </c>
      <c r="N66" s="101" t="s">
        <v>331</v>
      </c>
      <c r="O66" s="101">
        <v>371</v>
      </c>
      <c r="P66" s="101">
        <v>162</v>
      </c>
      <c r="Q66" s="101">
        <v>699045</v>
      </c>
      <c r="R66" s="204">
        <f t="shared" si="3"/>
        <v>1397154</v>
      </c>
      <c r="S66" s="212"/>
    </row>
    <row r="67" spans="1:19">
      <c r="A67" s="144" t="s">
        <v>424</v>
      </c>
      <c r="B67" s="490" t="s">
        <v>766</v>
      </c>
      <c r="C67" s="490"/>
      <c r="D67" s="490"/>
      <c r="E67" s="490"/>
      <c r="F67" s="490"/>
      <c r="G67" s="490"/>
      <c r="H67" s="490"/>
      <c r="I67" s="490"/>
      <c r="J67" s="490"/>
      <c r="K67" s="490"/>
      <c r="L67" s="490"/>
      <c r="M67" s="490"/>
      <c r="N67" s="490"/>
      <c r="O67" s="490"/>
      <c r="P67" s="490"/>
      <c r="Q67" s="490"/>
      <c r="R67" s="491"/>
      <c r="S67" s="212"/>
    </row>
    <row r="68" spans="1:19">
      <c r="A68" s="144" t="s">
        <v>425</v>
      </c>
      <c r="B68" s="101">
        <v>11</v>
      </c>
      <c r="C68" s="101">
        <v>234</v>
      </c>
      <c r="D68" s="101">
        <v>377</v>
      </c>
      <c r="E68" s="101" t="s">
        <v>331</v>
      </c>
      <c r="F68" s="101" t="s">
        <v>331</v>
      </c>
      <c r="G68" s="101">
        <v>1</v>
      </c>
      <c r="H68" s="101">
        <v>16</v>
      </c>
      <c r="I68" s="65">
        <f t="shared" si="0"/>
        <v>639</v>
      </c>
      <c r="J68" s="207">
        <f>SUM(B68:H68)</f>
        <v>639</v>
      </c>
      <c r="K68" s="101">
        <v>153670</v>
      </c>
      <c r="L68" s="101">
        <v>73766</v>
      </c>
      <c r="M68" s="101">
        <v>431562</v>
      </c>
      <c r="N68" s="101" t="s">
        <v>331</v>
      </c>
      <c r="O68" s="101" t="s">
        <v>331</v>
      </c>
      <c r="P68" s="101">
        <v>12438</v>
      </c>
      <c r="Q68" s="101">
        <v>2622065</v>
      </c>
      <c r="R68" s="204">
        <f t="shared" si="3"/>
        <v>3293501</v>
      </c>
      <c r="S68" s="3">
        <v>1825661</v>
      </c>
    </row>
    <row r="69" spans="1:19">
      <c r="A69" s="144" t="s">
        <v>362</v>
      </c>
      <c r="B69" s="101">
        <v>9</v>
      </c>
      <c r="C69" s="101">
        <v>164</v>
      </c>
      <c r="D69" s="101">
        <v>432</v>
      </c>
      <c r="E69" s="101" t="s">
        <v>331</v>
      </c>
      <c r="F69" s="101">
        <v>3</v>
      </c>
      <c r="G69" s="101" t="s">
        <v>331</v>
      </c>
      <c r="H69" s="101">
        <v>17</v>
      </c>
      <c r="I69" s="65">
        <f t="shared" si="0"/>
        <v>625</v>
      </c>
      <c r="J69" s="207">
        <f>SUM(B69:H69)</f>
        <v>625</v>
      </c>
      <c r="K69" s="101">
        <v>82015</v>
      </c>
      <c r="L69" s="101">
        <v>40621</v>
      </c>
      <c r="M69" s="101">
        <v>612696</v>
      </c>
      <c r="N69" s="101" t="s">
        <v>331</v>
      </c>
      <c r="O69" s="101">
        <v>489</v>
      </c>
      <c r="P69" s="101" t="s">
        <v>331</v>
      </c>
      <c r="Q69" s="101">
        <v>61730</v>
      </c>
      <c r="R69" s="204">
        <f t="shared" si="3"/>
        <v>797551</v>
      </c>
      <c r="S69" s="3">
        <v>1825661</v>
      </c>
    </row>
    <row r="70" spans="1:19">
      <c r="A70" s="144" t="s">
        <v>393</v>
      </c>
      <c r="B70" s="101">
        <v>28</v>
      </c>
      <c r="C70" s="101">
        <v>760</v>
      </c>
      <c r="D70" s="101">
        <v>1008</v>
      </c>
      <c r="E70" s="101" t="s">
        <v>331</v>
      </c>
      <c r="F70" s="101" t="s">
        <v>331</v>
      </c>
      <c r="G70" s="101" t="s">
        <v>331</v>
      </c>
      <c r="H70" s="101">
        <v>29</v>
      </c>
      <c r="I70" s="65">
        <f t="shared" si="0"/>
        <v>1825</v>
      </c>
      <c r="J70" s="207">
        <f>SUM(B70:H70)</f>
        <v>1825</v>
      </c>
      <c r="K70" s="101">
        <v>851271</v>
      </c>
      <c r="L70" s="101">
        <v>160829</v>
      </c>
      <c r="M70" s="101">
        <v>1179481</v>
      </c>
      <c r="N70" s="101" t="s">
        <v>331</v>
      </c>
      <c r="O70" s="101" t="s">
        <v>331</v>
      </c>
      <c r="P70" s="101" t="s">
        <v>331</v>
      </c>
      <c r="Q70" s="101">
        <v>144980</v>
      </c>
      <c r="R70" s="204">
        <f t="shared" si="3"/>
        <v>2336561</v>
      </c>
      <c r="S70" s="3">
        <v>1825661</v>
      </c>
    </row>
    <row r="71" spans="1:19">
      <c r="A71" s="144" t="s">
        <v>530</v>
      </c>
      <c r="B71" s="101">
        <v>7</v>
      </c>
      <c r="C71" s="101">
        <v>223</v>
      </c>
      <c r="D71" s="101">
        <v>277</v>
      </c>
      <c r="E71" s="101" t="s">
        <v>331</v>
      </c>
      <c r="F71" s="101">
        <v>1</v>
      </c>
      <c r="G71" s="101" t="s">
        <v>331</v>
      </c>
      <c r="H71" s="101">
        <v>6</v>
      </c>
      <c r="I71" s="65">
        <f t="shared" si="0"/>
        <v>514</v>
      </c>
      <c r="J71" s="207">
        <f>SUM(B71:H71)</f>
        <v>514</v>
      </c>
      <c r="K71" s="101">
        <v>59315</v>
      </c>
      <c r="L71" s="101">
        <v>57769</v>
      </c>
      <c r="M71" s="101">
        <v>341395</v>
      </c>
      <c r="N71" s="101" t="s">
        <v>331</v>
      </c>
      <c r="O71" s="101">
        <v>273</v>
      </c>
      <c r="P71" s="101" t="s">
        <v>331</v>
      </c>
      <c r="Q71" s="101">
        <v>5989</v>
      </c>
      <c r="R71" s="204">
        <f t="shared" si="3"/>
        <v>464741</v>
      </c>
      <c r="S71" s="3">
        <v>1825661</v>
      </c>
    </row>
    <row r="72" spans="1:19">
      <c r="A72" s="144" t="s">
        <v>363</v>
      </c>
      <c r="B72" s="101">
        <v>13</v>
      </c>
      <c r="C72" s="101">
        <v>149</v>
      </c>
      <c r="D72" s="101">
        <v>255</v>
      </c>
      <c r="E72" s="101" t="s">
        <v>331</v>
      </c>
      <c r="F72" s="101" t="s">
        <v>331</v>
      </c>
      <c r="G72" s="101" t="s">
        <v>331</v>
      </c>
      <c r="H72" s="101">
        <v>15</v>
      </c>
      <c r="I72" s="65">
        <f t="shared" si="0"/>
        <v>432</v>
      </c>
      <c r="J72" s="207">
        <f>SUM(B72:H72)</f>
        <v>432</v>
      </c>
      <c r="K72" s="101">
        <v>143645</v>
      </c>
      <c r="L72" s="101">
        <v>40944</v>
      </c>
      <c r="M72" s="101">
        <v>352970</v>
      </c>
      <c r="N72" s="101" t="s">
        <v>331</v>
      </c>
      <c r="O72" s="101" t="s">
        <v>331</v>
      </c>
      <c r="P72" s="101" t="s">
        <v>331</v>
      </c>
      <c r="Q72" s="101">
        <v>77388</v>
      </c>
      <c r="R72" s="204">
        <f t="shared" si="3"/>
        <v>614947</v>
      </c>
      <c r="S72" s="3">
        <v>1825661</v>
      </c>
    </row>
    <row r="73" spans="1:19">
      <c r="A73" s="144" t="s">
        <v>426</v>
      </c>
      <c r="B73" s="490" t="s">
        <v>766</v>
      </c>
      <c r="C73" s="490"/>
      <c r="D73" s="490"/>
      <c r="E73" s="490"/>
      <c r="F73" s="490"/>
      <c r="G73" s="490"/>
      <c r="H73" s="490"/>
      <c r="I73" s="490"/>
      <c r="J73" s="490"/>
      <c r="K73" s="490"/>
      <c r="L73" s="490"/>
      <c r="M73" s="490"/>
      <c r="N73" s="490"/>
      <c r="O73" s="490"/>
      <c r="P73" s="490"/>
      <c r="Q73" s="490"/>
      <c r="R73" s="491"/>
      <c r="S73" s="212"/>
    </row>
    <row r="74" spans="1:19">
      <c r="A74" s="144" t="s">
        <v>427</v>
      </c>
      <c r="B74" s="490" t="s">
        <v>766</v>
      </c>
      <c r="C74" s="490"/>
      <c r="D74" s="490"/>
      <c r="E74" s="490"/>
      <c r="F74" s="490"/>
      <c r="G74" s="490"/>
      <c r="H74" s="490"/>
      <c r="I74" s="490"/>
      <c r="J74" s="490"/>
      <c r="K74" s="490"/>
      <c r="L74" s="490"/>
      <c r="M74" s="490"/>
      <c r="N74" s="490"/>
      <c r="O74" s="490"/>
      <c r="P74" s="490"/>
      <c r="Q74" s="490"/>
      <c r="R74" s="491"/>
      <c r="S74" s="212"/>
    </row>
    <row r="75" spans="1:19">
      <c r="A75" s="144" t="s">
        <v>364</v>
      </c>
      <c r="B75" s="101">
        <v>12</v>
      </c>
      <c r="C75" s="101">
        <v>203</v>
      </c>
      <c r="D75" s="101">
        <v>408</v>
      </c>
      <c r="E75" s="101" t="s">
        <v>331</v>
      </c>
      <c r="F75" s="101">
        <v>1</v>
      </c>
      <c r="G75" s="101" t="s">
        <v>331</v>
      </c>
      <c r="H75" s="101">
        <v>14</v>
      </c>
      <c r="I75" s="65">
        <f t="shared" si="0"/>
        <v>638</v>
      </c>
      <c r="J75" s="207">
        <f>SUM(B75:H75)</f>
        <v>638</v>
      </c>
      <c r="K75" s="101">
        <v>116902</v>
      </c>
      <c r="L75" s="101">
        <v>45062</v>
      </c>
      <c r="M75" s="101">
        <v>586296</v>
      </c>
      <c r="N75" s="101" t="s">
        <v>331</v>
      </c>
      <c r="O75" s="101">
        <v>516</v>
      </c>
      <c r="P75" s="101" t="s">
        <v>331</v>
      </c>
      <c r="Q75" s="101">
        <v>53070</v>
      </c>
      <c r="R75" s="204">
        <f t="shared" si="3"/>
        <v>801846</v>
      </c>
      <c r="S75" s="3">
        <v>1825661</v>
      </c>
    </row>
    <row r="76" spans="1:19">
      <c r="A76" s="144" t="s">
        <v>365</v>
      </c>
      <c r="B76" s="101" t="s">
        <v>331</v>
      </c>
      <c r="C76" s="101">
        <v>107</v>
      </c>
      <c r="D76" s="101">
        <v>200</v>
      </c>
      <c r="E76" s="101" t="s">
        <v>331</v>
      </c>
      <c r="F76" s="101" t="s">
        <v>331</v>
      </c>
      <c r="G76" s="101" t="s">
        <v>331</v>
      </c>
      <c r="H76" s="101">
        <v>8</v>
      </c>
      <c r="I76" s="65">
        <f t="shared" si="0"/>
        <v>315</v>
      </c>
      <c r="J76" s="207">
        <f>SUM(B76:H76)</f>
        <v>315</v>
      </c>
      <c r="K76" s="101" t="s">
        <v>331</v>
      </c>
      <c r="L76" s="101">
        <v>26848</v>
      </c>
      <c r="M76" s="101">
        <v>289850</v>
      </c>
      <c r="N76" s="101" t="s">
        <v>331</v>
      </c>
      <c r="O76" s="101" t="s">
        <v>331</v>
      </c>
      <c r="P76" s="101" t="s">
        <v>331</v>
      </c>
      <c r="Q76" s="101">
        <v>8950</v>
      </c>
      <c r="R76" s="204">
        <f t="shared" si="3"/>
        <v>325648</v>
      </c>
      <c r="S76" s="3">
        <v>1825661</v>
      </c>
    </row>
    <row r="77" spans="1:19">
      <c r="A77" s="144" t="s">
        <v>429</v>
      </c>
      <c r="B77" s="101">
        <v>5</v>
      </c>
      <c r="C77" s="101">
        <v>74</v>
      </c>
      <c r="D77" s="101">
        <v>138</v>
      </c>
      <c r="E77" s="101" t="s">
        <v>331</v>
      </c>
      <c r="F77" s="101" t="s">
        <v>331</v>
      </c>
      <c r="G77" s="101" t="s">
        <v>331</v>
      </c>
      <c r="H77" s="101">
        <v>1</v>
      </c>
      <c r="I77" s="65">
        <f t="shared" si="0"/>
        <v>218</v>
      </c>
      <c r="J77" s="207">
        <f>SUM(B77:H77)</f>
        <v>218</v>
      </c>
      <c r="K77" s="101">
        <v>46037</v>
      </c>
      <c r="L77" s="101">
        <v>20403</v>
      </c>
      <c r="M77" s="101">
        <v>129292</v>
      </c>
      <c r="N77" s="101" t="s">
        <v>331</v>
      </c>
      <c r="O77" s="101" t="s">
        <v>331</v>
      </c>
      <c r="P77" s="101" t="s">
        <v>331</v>
      </c>
      <c r="Q77" s="101">
        <v>3757</v>
      </c>
      <c r="R77" s="204">
        <f t="shared" si="3"/>
        <v>199489</v>
      </c>
      <c r="S77" s="3">
        <v>1825661</v>
      </c>
    </row>
    <row r="78" spans="1:19">
      <c r="A78" s="144" t="s">
        <v>366</v>
      </c>
      <c r="B78" s="101">
        <v>9</v>
      </c>
      <c r="C78" s="101">
        <v>341</v>
      </c>
      <c r="D78" s="101">
        <v>453</v>
      </c>
      <c r="E78" s="101" t="s">
        <v>331</v>
      </c>
      <c r="F78" s="101" t="s">
        <v>331</v>
      </c>
      <c r="G78" s="101" t="s">
        <v>331</v>
      </c>
      <c r="H78" s="101">
        <v>2</v>
      </c>
      <c r="I78" s="65">
        <f t="shared" si="0"/>
        <v>805</v>
      </c>
      <c r="J78" s="207">
        <f>SUM(B78:H78)</f>
        <v>805</v>
      </c>
      <c r="K78" s="101">
        <v>109658</v>
      </c>
      <c r="L78" s="101">
        <v>76397</v>
      </c>
      <c r="M78" s="101">
        <v>585775</v>
      </c>
      <c r="N78" s="101" t="s">
        <v>331</v>
      </c>
      <c r="O78" s="101" t="s">
        <v>331</v>
      </c>
      <c r="P78" s="101" t="s">
        <v>331</v>
      </c>
      <c r="Q78" s="101">
        <v>3342</v>
      </c>
      <c r="R78" s="204">
        <f t="shared" si="3"/>
        <v>775172</v>
      </c>
      <c r="S78" s="3">
        <v>1825661</v>
      </c>
    </row>
    <row r="79" spans="1:19">
      <c r="A79" s="144" t="s">
        <v>430</v>
      </c>
      <c r="B79" s="490" t="s">
        <v>766</v>
      </c>
      <c r="C79" s="490"/>
      <c r="D79" s="490"/>
      <c r="E79" s="490"/>
      <c r="F79" s="490"/>
      <c r="G79" s="490"/>
      <c r="H79" s="490"/>
      <c r="I79" s="490"/>
      <c r="J79" s="490"/>
      <c r="K79" s="490"/>
      <c r="L79" s="490"/>
      <c r="M79" s="490"/>
      <c r="N79" s="490"/>
      <c r="O79" s="490"/>
      <c r="P79" s="490"/>
      <c r="Q79" s="490"/>
      <c r="R79" s="491"/>
      <c r="S79" s="212"/>
    </row>
    <row r="80" spans="1:19">
      <c r="A80" s="144" t="s">
        <v>367</v>
      </c>
      <c r="B80" s="490" t="s">
        <v>766</v>
      </c>
      <c r="C80" s="490"/>
      <c r="D80" s="490"/>
      <c r="E80" s="490"/>
      <c r="F80" s="490"/>
      <c r="G80" s="490"/>
      <c r="H80" s="490"/>
      <c r="I80" s="490"/>
      <c r="J80" s="490"/>
      <c r="K80" s="490"/>
      <c r="L80" s="490"/>
      <c r="M80" s="490"/>
      <c r="N80" s="490"/>
      <c r="O80" s="490"/>
      <c r="P80" s="490"/>
      <c r="Q80" s="490"/>
      <c r="R80" s="491"/>
      <c r="S80" s="212"/>
    </row>
    <row r="81" spans="1:19">
      <c r="A81" s="144" t="s">
        <v>431</v>
      </c>
      <c r="B81" s="490" t="s">
        <v>766</v>
      </c>
      <c r="C81" s="490"/>
      <c r="D81" s="490"/>
      <c r="E81" s="490"/>
      <c r="F81" s="490"/>
      <c r="G81" s="490"/>
      <c r="H81" s="490"/>
      <c r="I81" s="490"/>
      <c r="J81" s="490"/>
      <c r="K81" s="490"/>
      <c r="L81" s="490"/>
      <c r="M81" s="490"/>
      <c r="N81" s="490"/>
      <c r="O81" s="490"/>
      <c r="P81" s="490"/>
      <c r="Q81" s="490"/>
      <c r="R81" s="491"/>
      <c r="S81" s="212"/>
    </row>
    <row r="82" spans="1:19">
      <c r="A82" s="144" t="s">
        <v>428</v>
      </c>
      <c r="B82" s="490" t="s">
        <v>766</v>
      </c>
      <c r="C82" s="490"/>
      <c r="D82" s="490"/>
      <c r="E82" s="490"/>
      <c r="F82" s="490"/>
      <c r="G82" s="490"/>
      <c r="H82" s="490"/>
      <c r="I82" s="490"/>
      <c r="J82" s="490"/>
      <c r="K82" s="490"/>
      <c r="L82" s="490"/>
      <c r="M82" s="490"/>
      <c r="N82" s="490"/>
      <c r="O82" s="490"/>
      <c r="P82" s="490"/>
      <c r="Q82" s="490"/>
      <c r="R82" s="491"/>
      <c r="S82" s="212"/>
    </row>
    <row r="83" spans="1:19">
      <c r="A83" s="144" t="s">
        <v>432</v>
      </c>
      <c r="B83" s="101">
        <v>2</v>
      </c>
      <c r="C83" s="101">
        <v>121</v>
      </c>
      <c r="D83" s="101">
        <v>209</v>
      </c>
      <c r="E83" s="101">
        <v>1</v>
      </c>
      <c r="F83" s="101">
        <v>1</v>
      </c>
      <c r="G83" s="101" t="s">
        <v>331</v>
      </c>
      <c r="H83" s="101">
        <v>10</v>
      </c>
      <c r="I83" s="65">
        <f t="shared" ref="I83:I148" si="6">SUM(B83:H83)</f>
        <v>344</v>
      </c>
      <c r="J83" s="207">
        <f>SUM(B83:H83)</f>
        <v>344</v>
      </c>
      <c r="K83" s="101">
        <v>12608</v>
      </c>
      <c r="L83" s="101">
        <v>32399</v>
      </c>
      <c r="M83" s="101">
        <v>256475</v>
      </c>
      <c r="N83" s="101" t="s">
        <v>331</v>
      </c>
      <c r="O83" s="101">
        <v>1436</v>
      </c>
      <c r="P83" s="101" t="s">
        <v>331</v>
      </c>
      <c r="Q83" s="101">
        <v>517387</v>
      </c>
      <c r="R83" s="204">
        <f t="shared" si="3"/>
        <v>820305</v>
      </c>
      <c r="S83" s="3">
        <v>1825661</v>
      </c>
    </row>
    <row r="84" spans="1:19" ht="12.6" customHeight="1">
      <c r="A84" s="144" t="s">
        <v>368</v>
      </c>
      <c r="B84" s="101">
        <v>32</v>
      </c>
      <c r="C84" s="101">
        <v>552</v>
      </c>
      <c r="D84" s="101">
        <v>1003</v>
      </c>
      <c r="E84" s="101" t="s">
        <v>331</v>
      </c>
      <c r="F84" s="101" t="s">
        <v>331</v>
      </c>
      <c r="G84" s="101" t="s">
        <v>331</v>
      </c>
      <c r="H84" s="101">
        <v>36</v>
      </c>
      <c r="I84" s="65">
        <f t="shared" si="6"/>
        <v>1623</v>
      </c>
      <c r="J84" s="207">
        <f>SUM(B84:H84)</f>
        <v>1623</v>
      </c>
      <c r="K84" s="101">
        <v>391194</v>
      </c>
      <c r="L84" s="101">
        <v>143030</v>
      </c>
      <c r="M84" s="101">
        <v>1193963</v>
      </c>
      <c r="N84" s="101" t="s">
        <v>331</v>
      </c>
      <c r="O84" s="101" t="s">
        <v>331</v>
      </c>
      <c r="P84" s="101">
        <v>266</v>
      </c>
      <c r="Q84" s="101">
        <v>457347</v>
      </c>
      <c r="R84" s="204">
        <f t="shared" si="3"/>
        <v>2185800</v>
      </c>
      <c r="S84" s="3">
        <v>1825661</v>
      </c>
    </row>
    <row r="85" spans="1:19">
      <c r="A85" s="144" t="s">
        <v>433</v>
      </c>
      <c r="B85" s="490" t="s">
        <v>766</v>
      </c>
      <c r="C85" s="490"/>
      <c r="D85" s="490"/>
      <c r="E85" s="490"/>
      <c r="F85" s="490"/>
      <c r="G85" s="490"/>
      <c r="H85" s="490"/>
      <c r="I85" s="490"/>
      <c r="J85" s="490"/>
      <c r="K85" s="490"/>
      <c r="L85" s="490"/>
      <c r="M85" s="490"/>
      <c r="N85" s="490"/>
      <c r="O85" s="490"/>
      <c r="P85" s="490"/>
      <c r="Q85" s="490"/>
      <c r="R85" s="491"/>
      <c r="S85" s="212"/>
    </row>
    <row r="86" spans="1:19">
      <c r="A86" s="144" t="s">
        <v>434</v>
      </c>
      <c r="B86" s="490" t="s">
        <v>766</v>
      </c>
      <c r="C86" s="490"/>
      <c r="D86" s="490"/>
      <c r="E86" s="490"/>
      <c r="F86" s="490"/>
      <c r="G86" s="490"/>
      <c r="H86" s="490"/>
      <c r="I86" s="490"/>
      <c r="J86" s="490"/>
      <c r="K86" s="490"/>
      <c r="L86" s="490"/>
      <c r="M86" s="490"/>
      <c r="N86" s="490"/>
      <c r="O86" s="490"/>
      <c r="P86" s="490"/>
      <c r="Q86" s="490"/>
      <c r="R86" s="491"/>
      <c r="S86" s="212"/>
    </row>
    <row r="87" spans="1:19">
      <c r="A87" s="144" t="s">
        <v>369</v>
      </c>
      <c r="B87" s="101">
        <v>35</v>
      </c>
      <c r="C87" s="101">
        <v>643</v>
      </c>
      <c r="D87" s="101">
        <v>1268</v>
      </c>
      <c r="E87" s="101" t="s">
        <v>331</v>
      </c>
      <c r="F87" s="101">
        <v>5</v>
      </c>
      <c r="G87" s="101" t="s">
        <v>331</v>
      </c>
      <c r="H87" s="101">
        <v>78</v>
      </c>
      <c r="I87" s="65">
        <f t="shared" si="6"/>
        <v>2029</v>
      </c>
      <c r="J87" s="207">
        <f>SUM(B87:H87)</f>
        <v>2029</v>
      </c>
      <c r="K87" s="101">
        <v>801275</v>
      </c>
      <c r="L87" s="101">
        <v>176532</v>
      </c>
      <c r="M87" s="101">
        <v>1674131</v>
      </c>
      <c r="N87" s="101">
        <v>210</v>
      </c>
      <c r="O87" s="101">
        <v>10538</v>
      </c>
      <c r="P87" s="101" t="s">
        <v>331</v>
      </c>
      <c r="Q87" s="101">
        <v>187107</v>
      </c>
      <c r="R87" s="204">
        <f t="shared" si="3"/>
        <v>2849793</v>
      </c>
      <c r="S87" s="3">
        <v>1825661</v>
      </c>
    </row>
    <row r="88" spans="1:19">
      <c r="A88" s="144" t="s">
        <v>435</v>
      </c>
      <c r="B88" s="490" t="s">
        <v>766</v>
      </c>
      <c r="C88" s="490"/>
      <c r="D88" s="490"/>
      <c r="E88" s="490"/>
      <c r="F88" s="490"/>
      <c r="G88" s="490"/>
      <c r="H88" s="490"/>
      <c r="I88" s="490"/>
      <c r="J88" s="490"/>
      <c r="K88" s="490"/>
      <c r="L88" s="490"/>
      <c r="M88" s="490"/>
      <c r="N88" s="490"/>
      <c r="O88" s="490"/>
      <c r="P88" s="490"/>
      <c r="Q88" s="490"/>
      <c r="R88" s="491"/>
      <c r="S88" s="212"/>
    </row>
    <row r="89" spans="1:19">
      <c r="A89" s="144" t="s">
        <v>436</v>
      </c>
      <c r="B89" s="101">
        <v>6</v>
      </c>
      <c r="C89" s="101">
        <v>163</v>
      </c>
      <c r="D89" s="101">
        <v>371</v>
      </c>
      <c r="E89" s="101" t="s">
        <v>331</v>
      </c>
      <c r="F89" s="101" t="s">
        <v>331</v>
      </c>
      <c r="G89" s="101" t="s">
        <v>331</v>
      </c>
      <c r="H89" s="101">
        <v>6</v>
      </c>
      <c r="I89" s="65">
        <f t="shared" si="6"/>
        <v>546</v>
      </c>
      <c r="J89" s="207">
        <f>SUM(B89:H89)</f>
        <v>546</v>
      </c>
      <c r="K89" s="101">
        <v>35610</v>
      </c>
      <c r="L89" s="101">
        <v>51440</v>
      </c>
      <c r="M89" s="101">
        <v>415866</v>
      </c>
      <c r="N89" s="101" t="s">
        <v>331</v>
      </c>
      <c r="O89" s="101" t="s">
        <v>331</v>
      </c>
      <c r="P89" s="101" t="s">
        <v>331</v>
      </c>
      <c r="Q89" s="101">
        <v>7876</v>
      </c>
      <c r="R89" s="204">
        <f t="shared" si="3"/>
        <v>510792</v>
      </c>
      <c r="S89" s="3">
        <v>1825661</v>
      </c>
    </row>
    <row r="90" spans="1:19">
      <c r="A90" s="144" t="s">
        <v>370</v>
      </c>
      <c r="B90" s="101">
        <v>20</v>
      </c>
      <c r="C90" s="101">
        <v>247</v>
      </c>
      <c r="D90" s="101">
        <v>722</v>
      </c>
      <c r="E90" s="101">
        <v>1</v>
      </c>
      <c r="F90" s="101">
        <v>2</v>
      </c>
      <c r="G90" s="101" t="s">
        <v>331</v>
      </c>
      <c r="H90" s="101">
        <v>25</v>
      </c>
      <c r="I90" s="65">
        <f t="shared" si="6"/>
        <v>1017</v>
      </c>
      <c r="J90" s="207">
        <f>SUM(B90:H90)</f>
        <v>1017</v>
      </c>
      <c r="K90" s="101">
        <v>188126</v>
      </c>
      <c r="L90" s="101">
        <v>62978</v>
      </c>
      <c r="M90" s="101">
        <v>1059818</v>
      </c>
      <c r="N90" s="101">
        <v>146</v>
      </c>
      <c r="O90" s="101">
        <v>5834</v>
      </c>
      <c r="P90" s="101" t="s">
        <v>331</v>
      </c>
      <c r="Q90" s="101">
        <v>92014</v>
      </c>
      <c r="R90" s="204">
        <f t="shared" si="3"/>
        <v>1408916</v>
      </c>
      <c r="S90" s="3">
        <v>1825661</v>
      </c>
    </row>
    <row r="91" spans="1:19">
      <c r="A91" s="144" t="s">
        <v>437</v>
      </c>
      <c r="B91" s="101">
        <v>16</v>
      </c>
      <c r="C91" s="101">
        <v>344</v>
      </c>
      <c r="D91" s="101">
        <v>797</v>
      </c>
      <c r="E91" s="101" t="s">
        <v>331</v>
      </c>
      <c r="F91" s="101">
        <v>2</v>
      </c>
      <c r="G91" s="101" t="s">
        <v>331</v>
      </c>
      <c r="H91" s="101">
        <v>7</v>
      </c>
      <c r="I91" s="65">
        <f t="shared" si="6"/>
        <v>1166</v>
      </c>
      <c r="J91" s="207">
        <f>SUM(B91:H91)</f>
        <v>1166</v>
      </c>
      <c r="K91" s="101">
        <v>184791</v>
      </c>
      <c r="L91" s="101">
        <v>95911</v>
      </c>
      <c r="M91" s="101">
        <v>1009588</v>
      </c>
      <c r="N91" s="101" t="s">
        <v>331</v>
      </c>
      <c r="O91" s="101">
        <v>1087</v>
      </c>
      <c r="P91" s="101" t="s">
        <v>331</v>
      </c>
      <c r="Q91" s="101">
        <v>244678</v>
      </c>
      <c r="R91" s="204">
        <f t="shared" si="3"/>
        <v>1536055</v>
      </c>
      <c r="S91" s="3">
        <v>1825661</v>
      </c>
    </row>
    <row r="92" spans="1:19">
      <c r="A92" s="144" t="s">
        <v>516</v>
      </c>
      <c r="B92" s="101" t="s">
        <v>331</v>
      </c>
      <c r="C92" s="101">
        <v>6</v>
      </c>
      <c r="D92" s="101">
        <v>22</v>
      </c>
      <c r="E92" s="101" t="s">
        <v>331</v>
      </c>
      <c r="F92" s="101" t="s">
        <v>331</v>
      </c>
      <c r="G92" s="101" t="s">
        <v>331</v>
      </c>
      <c r="H92" s="101">
        <v>1</v>
      </c>
      <c r="I92" s="65">
        <f t="shared" si="6"/>
        <v>29</v>
      </c>
      <c r="J92" s="207">
        <f>SUM(B92:H92)</f>
        <v>29</v>
      </c>
      <c r="K92" s="101" t="s">
        <v>331</v>
      </c>
      <c r="L92" s="101">
        <v>1034</v>
      </c>
      <c r="M92" s="101">
        <v>32279</v>
      </c>
      <c r="N92" s="101" t="s">
        <v>331</v>
      </c>
      <c r="O92" s="101" t="s">
        <v>331</v>
      </c>
      <c r="P92" s="101" t="s">
        <v>331</v>
      </c>
      <c r="Q92" s="101">
        <v>612</v>
      </c>
      <c r="R92" s="204">
        <f t="shared" si="3"/>
        <v>33925</v>
      </c>
      <c r="S92" s="3">
        <v>1825661</v>
      </c>
    </row>
    <row r="93" spans="1:19">
      <c r="A93" s="144" t="s">
        <v>517</v>
      </c>
      <c r="B93" s="101" t="s">
        <v>331</v>
      </c>
      <c r="C93" s="101">
        <v>9</v>
      </c>
      <c r="D93" s="101">
        <v>21</v>
      </c>
      <c r="E93" s="101" t="s">
        <v>331</v>
      </c>
      <c r="F93" s="101" t="s">
        <v>331</v>
      </c>
      <c r="G93" s="101" t="s">
        <v>331</v>
      </c>
      <c r="H93" s="101">
        <v>2</v>
      </c>
      <c r="I93" s="65">
        <f t="shared" si="6"/>
        <v>32</v>
      </c>
      <c r="J93" s="207">
        <f>SUM(B93:H93)</f>
        <v>32</v>
      </c>
      <c r="K93" s="101" t="s">
        <v>331</v>
      </c>
      <c r="L93" s="101">
        <v>2115</v>
      </c>
      <c r="M93" s="101">
        <v>32761</v>
      </c>
      <c r="N93" s="101" t="s">
        <v>331</v>
      </c>
      <c r="O93" s="101" t="s">
        <v>331</v>
      </c>
      <c r="P93" s="101" t="s">
        <v>331</v>
      </c>
      <c r="Q93" s="101">
        <v>22795</v>
      </c>
      <c r="R93" s="204">
        <f t="shared" si="3"/>
        <v>57671</v>
      </c>
      <c r="S93" s="3">
        <v>1825661</v>
      </c>
    </row>
    <row r="94" spans="1:19">
      <c r="A94" s="144" t="s">
        <v>371</v>
      </c>
      <c r="B94" s="490" t="s">
        <v>766</v>
      </c>
      <c r="C94" s="490"/>
      <c r="D94" s="490"/>
      <c r="E94" s="490"/>
      <c r="F94" s="490"/>
      <c r="G94" s="490"/>
      <c r="H94" s="490"/>
      <c r="I94" s="490"/>
      <c r="J94" s="490"/>
      <c r="K94" s="490"/>
      <c r="L94" s="490"/>
      <c r="M94" s="490"/>
      <c r="N94" s="490"/>
      <c r="O94" s="490"/>
      <c r="P94" s="490"/>
      <c r="Q94" s="490"/>
      <c r="R94" s="491"/>
      <c r="S94" s="212"/>
    </row>
    <row r="95" spans="1:19">
      <c r="A95" s="144" t="s">
        <v>438</v>
      </c>
      <c r="B95" s="101">
        <v>39</v>
      </c>
      <c r="C95" s="101">
        <v>1292</v>
      </c>
      <c r="D95" s="101">
        <v>2808</v>
      </c>
      <c r="E95" s="101" t="s">
        <v>331</v>
      </c>
      <c r="F95" s="101">
        <v>1</v>
      </c>
      <c r="G95" s="101">
        <v>2</v>
      </c>
      <c r="H95" s="101">
        <v>69</v>
      </c>
      <c r="I95" s="65">
        <f t="shared" si="6"/>
        <v>4211</v>
      </c>
      <c r="J95" s="207">
        <f>SUM(B95:H95)</f>
        <v>4211</v>
      </c>
      <c r="K95" s="101">
        <v>390818</v>
      </c>
      <c r="L95" s="101">
        <v>296704</v>
      </c>
      <c r="M95" s="101">
        <v>3095905</v>
      </c>
      <c r="N95" s="101">
        <v>735</v>
      </c>
      <c r="O95" s="101">
        <v>468</v>
      </c>
      <c r="P95" s="101">
        <v>3621</v>
      </c>
      <c r="Q95" s="101">
        <v>389122</v>
      </c>
      <c r="R95" s="204">
        <f t="shared" si="3"/>
        <v>4177373</v>
      </c>
      <c r="S95" s="3">
        <v>1825661</v>
      </c>
    </row>
    <row r="96" spans="1:19">
      <c r="A96" s="144" t="s">
        <v>372</v>
      </c>
      <c r="B96" s="101">
        <v>3</v>
      </c>
      <c r="C96" s="101">
        <v>211</v>
      </c>
      <c r="D96" s="101">
        <v>316</v>
      </c>
      <c r="E96" s="101" t="s">
        <v>331</v>
      </c>
      <c r="F96" s="101">
        <v>1</v>
      </c>
      <c r="G96" s="101" t="s">
        <v>331</v>
      </c>
      <c r="H96" s="101">
        <v>2</v>
      </c>
      <c r="I96" s="65">
        <f t="shared" si="6"/>
        <v>533</v>
      </c>
      <c r="J96" s="207">
        <f>SUM(B96:H96)</f>
        <v>533</v>
      </c>
      <c r="K96" s="101">
        <v>28064</v>
      </c>
      <c r="L96" s="101">
        <v>47333</v>
      </c>
      <c r="M96" s="101">
        <v>365219</v>
      </c>
      <c r="N96" s="101" t="s">
        <v>331</v>
      </c>
      <c r="O96" s="101">
        <v>410</v>
      </c>
      <c r="P96" s="101" t="s">
        <v>331</v>
      </c>
      <c r="Q96" s="101">
        <v>12263</v>
      </c>
      <c r="R96" s="204">
        <f t="shared" si="3"/>
        <v>453289</v>
      </c>
      <c r="S96" s="3">
        <v>1825661</v>
      </c>
    </row>
    <row r="97" spans="1:24">
      <c r="A97" s="144" t="s">
        <v>439</v>
      </c>
      <c r="B97" s="101">
        <v>6</v>
      </c>
      <c r="C97" s="101">
        <v>307</v>
      </c>
      <c r="D97" s="101">
        <v>469</v>
      </c>
      <c r="E97" s="101" t="s">
        <v>331</v>
      </c>
      <c r="F97" s="101" t="s">
        <v>331</v>
      </c>
      <c r="G97" s="101">
        <v>1</v>
      </c>
      <c r="H97" s="101">
        <v>2</v>
      </c>
      <c r="I97" s="65">
        <f t="shared" si="6"/>
        <v>785</v>
      </c>
      <c r="J97" s="207">
        <f>SUM(B97:H97)</f>
        <v>785</v>
      </c>
      <c r="K97" s="101">
        <v>56078</v>
      </c>
      <c r="L97" s="101">
        <v>65703</v>
      </c>
      <c r="M97" s="101">
        <v>510134</v>
      </c>
      <c r="N97" s="101" t="s">
        <v>331</v>
      </c>
      <c r="O97" s="101" t="s">
        <v>331</v>
      </c>
      <c r="P97" s="101">
        <v>337</v>
      </c>
      <c r="Q97" s="101">
        <v>1139</v>
      </c>
      <c r="R97" s="204">
        <f t="shared" si="3"/>
        <v>633391</v>
      </c>
      <c r="S97" s="3">
        <v>1825661</v>
      </c>
    </row>
    <row r="98" spans="1:24">
      <c r="A98" s="144" t="s">
        <v>440</v>
      </c>
      <c r="B98" s="490" t="s">
        <v>766</v>
      </c>
      <c r="C98" s="490"/>
      <c r="D98" s="490"/>
      <c r="E98" s="490"/>
      <c r="F98" s="490"/>
      <c r="G98" s="490"/>
      <c r="H98" s="490"/>
      <c r="I98" s="490"/>
      <c r="J98" s="490"/>
      <c r="K98" s="490"/>
      <c r="L98" s="490"/>
      <c r="M98" s="490"/>
      <c r="N98" s="490"/>
      <c r="O98" s="490"/>
      <c r="P98" s="490"/>
      <c r="Q98" s="490"/>
      <c r="R98" s="491"/>
      <c r="S98" s="212"/>
    </row>
    <row r="99" spans="1:24">
      <c r="A99" s="144" t="s">
        <v>373</v>
      </c>
      <c r="B99" s="490" t="s">
        <v>766</v>
      </c>
      <c r="C99" s="490"/>
      <c r="D99" s="490"/>
      <c r="E99" s="490"/>
      <c r="F99" s="490"/>
      <c r="G99" s="490"/>
      <c r="H99" s="490"/>
      <c r="I99" s="490"/>
      <c r="J99" s="490"/>
      <c r="K99" s="490"/>
      <c r="L99" s="490"/>
      <c r="M99" s="490"/>
      <c r="N99" s="490"/>
      <c r="O99" s="490"/>
      <c r="P99" s="490"/>
      <c r="Q99" s="490"/>
      <c r="R99" s="491"/>
      <c r="S99" s="212"/>
    </row>
    <row r="100" spans="1:24">
      <c r="A100" s="144" t="s">
        <v>374</v>
      </c>
      <c r="B100" s="101">
        <v>7</v>
      </c>
      <c r="C100" s="101">
        <v>290</v>
      </c>
      <c r="D100" s="101">
        <v>340</v>
      </c>
      <c r="E100" s="101" t="s">
        <v>331</v>
      </c>
      <c r="F100" s="101">
        <v>1</v>
      </c>
      <c r="G100" s="101" t="s">
        <v>331</v>
      </c>
      <c r="H100" s="101">
        <v>5</v>
      </c>
      <c r="I100" s="65">
        <f t="shared" si="6"/>
        <v>643</v>
      </c>
      <c r="J100" s="207">
        <f>SUM(B100:H100)</f>
        <v>643</v>
      </c>
      <c r="K100" s="101">
        <v>124665</v>
      </c>
      <c r="L100" s="101">
        <v>52111</v>
      </c>
      <c r="M100" s="101">
        <v>432387</v>
      </c>
      <c r="N100" s="101" t="s">
        <v>331</v>
      </c>
      <c r="O100" s="101">
        <v>442</v>
      </c>
      <c r="P100" s="101" t="s">
        <v>331</v>
      </c>
      <c r="Q100" s="101">
        <v>11061</v>
      </c>
      <c r="R100" s="204">
        <f t="shared" si="3"/>
        <v>620666</v>
      </c>
      <c r="S100" s="3">
        <v>1825661</v>
      </c>
    </row>
    <row r="101" spans="1:24">
      <c r="A101" s="144" t="s">
        <v>375</v>
      </c>
      <c r="B101" s="101">
        <v>2</v>
      </c>
      <c r="C101" s="101">
        <v>298</v>
      </c>
      <c r="D101" s="101">
        <v>348</v>
      </c>
      <c r="E101" s="101" t="s">
        <v>331</v>
      </c>
      <c r="F101" s="101" t="s">
        <v>331</v>
      </c>
      <c r="G101" s="101" t="s">
        <v>331</v>
      </c>
      <c r="H101" s="101">
        <v>11</v>
      </c>
      <c r="I101" s="65">
        <f t="shared" si="6"/>
        <v>659</v>
      </c>
      <c r="J101" s="207">
        <f>SUM(B101:H101)</f>
        <v>659</v>
      </c>
      <c r="K101" s="101">
        <v>18160</v>
      </c>
      <c r="L101" s="101">
        <v>56087</v>
      </c>
      <c r="M101" s="101">
        <v>510937</v>
      </c>
      <c r="N101" s="101" t="s">
        <v>331</v>
      </c>
      <c r="O101" s="101" t="s">
        <v>331</v>
      </c>
      <c r="P101" s="101" t="s">
        <v>331</v>
      </c>
      <c r="Q101" s="101">
        <v>98611</v>
      </c>
      <c r="R101" s="204">
        <f t="shared" si="3"/>
        <v>683795</v>
      </c>
      <c r="S101" s="3">
        <v>1825661</v>
      </c>
    </row>
    <row r="102" spans="1:24">
      <c r="A102" s="144" t="s">
        <v>441</v>
      </c>
      <c r="B102" s="101">
        <v>12</v>
      </c>
      <c r="C102" s="101">
        <v>149</v>
      </c>
      <c r="D102" s="101">
        <v>321</v>
      </c>
      <c r="E102" s="101" t="s">
        <v>331</v>
      </c>
      <c r="F102" s="101" t="s">
        <v>331</v>
      </c>
      <c r="G102" s="101" t="s">
        <v>331</v>
      </c>
      <c r="H102" s="101">
        <v>15</v>
      </c>
      <c r="I102" s="65">
        <f t="shared" si="6"/>
        <v>497</v>
      </c>
      <c r="J102" s="207">
        <f>SUM(B102:H102)</f>
        <v>497</v>
      </c>
      <c r="K102" s="101">
        <v>297866</v>
      </c>
      <c r="L102" s="101">
        <v>47109</v>
      </c>
      <c r="M102" s="101">
        <v>558831</v>
      </c>
      <c r="N102" s="101" t="s">
        <v>331</v>
      </c>
      <c r="O102" s="101" t="s">
        <v>331</v>
      </c>
      <c r="P102" s="101" t="s">
        <v>331</v>
      </c>
      <c r="Q102" s="101">
        <v>995368</v>
      </c>
      <c r="R102" s="204">
        <f t="shared" si="3"/>
        <v>1899174</v>
      </c>
      <c r="S102" s="3">
        <v>1825661</v>
      </c>
    </row>
    <row r="103" spans="1:24">
      <c r="A103" s="144" t="s">
        <v>442</v>
      </c>
      <c r="B103" s="101">
        <v>13</v>
      </c>
      <c r="C103" s="101">
        <v>233</v>
      </c>
      <c r="D103" s="101">
        <v>484</v>
      </c>
      <c r="E103" s="101" t="s">
        <v>331</v>
      </c>
      <c r="F103" s="101" t="s">
        <v>331</v>
      </c>
      <c r="G103" s="101" t="s">
        <v>331</v>
      </c>
      <c r="H103" s="101">
        <v>4</v>
      </c>
      <c r="I103" s="65">
        <f t="shared" si="6"/>
        <v>734</v>
      </c>
      <c r="J103" s="207">
        <f>SUM(B103:H103)</f>
        <v>734</v>
      </c>
      <c r="K103" s="101">
        <v>174920</v>
      </c>
      <c r="L103" s="101">
        <v>71198</v>
      </c>
      <c r="M103" s="101">
        <v>613754</v>
      </c>
      <c r="N103" s="101" t="s">
        <v>331</v>
      </c>
      <c r="O103" s="101" t="s">
        <v>331</v>
      </c>
      <c r="P103" s="101" t="s">
        <v>331</v>
      </c>
      <c r="Q103" s="101">
        <v>18309</v>
      </c>
      <c r="R103" s="204">
        <f t="shared" si="3"/>
        <v>878181</v>
      </c>
      <c r="S103" s="3">
        <v>1825661</v>
      </c>
    </row>
    <row r="104" spans="1:24">
      <c r="A104" s="144" t="s">
        <v>523</v>
      </c>
      <c r="B104" s="101">
        <v>1</v>
      </c>
      <c r="C104" s="101">
        <v>9</v>
      </c>
      <c r="D104" s="101">
        <v>29</v>
      </c>
      <c r="E104" s="101" t="s">
        <v>331</v>
      </c>
      <c r="F104" s="101" t="s">
        <v>331</v>
      </c>
      <c r="G104" s="101" t="s">
        <v>331</v>
      </c>
      <c r="H104" s="101" t="s">
        <v>331</v>
      </c>
      <c r="I104" s="65">
        <f t="shared" si="6"/>
        <v>39</v>
      </c>
      <c r="J104" s="207">
        <f>SUM(B104:H104)</f>
        <v>39</v>
      </c>
      <c r="K104" s="101">
        <v>13032</v>
      </c>
      <c r="L104" s="101">
        <v>2101</v>
      </c>
      <c r="M104" s="101">
        <v>46615</v>
      </c>
      <c r="N104" s="101" t="s">
        <v>331</v>
      </c>
      <c r="O104" s="101" t="s">
        <v>331</v>
      </c>
      <c r="P104" s="101" t="s">
        <v>331</v>
      </c>
      <c r="Q104" s="101" t="s">
        <v>331</v>
      </c>
      <c r="R104" s="204">
        <f t="shared" si="3"/>
        <v>61748</v>
      </c>
      <c r="S104" s="3">
        <v>1825661</v>
      </c>
    </row>
    <row r="105" spans="1:24">
      <c r="A105" s="144" t="s">
        <v>376</v>
      </c>
      <c r="B105" s="490" t="s">
        <v>766</v>
      </c>
      <c r="C105" s="490"/>
      <c r="D105" s="490"/>
      <c r="E105" s="490"/>
      <c r="F105" s="490"/>
      <c r="G105" s="490"/>
      <c r="H105" s="490"/>
      <c r="I105" s="490"/>
      <c r="J105" s="490"/>
      <c r="K105" s="490"/>
      <c r="L105" s="490"/>
      <c r="M105" s="490"/>
      <c r="N105" s="490"/>
      <c r="O105" s="490"/>
      <c r="P105" s="490"/>
      <c r="Q105" s="490"/>
      <c r="R105" s="491"/>
      <c r="S105" s="212"/>
    </row>
    <row r="106" spans="1:24">
      <c r="A106" s="144" t="s">
        <v>443</v>
      </c>
      <c r="B106" s="101">
        <v>3</v>
      </c>
      <c r="C106" s="101">
        <v>126</v>
      </c>
      <c r="D106" s="101">
        <v>313</v>
      </c>
      <c r="E106" s="101" t="s">
        <v>331</v>
      </c>
      <c r="F106" s="101" t="s">
        <v>331</v>
      </c>
      <c r="G106" s="101" t="s">
        <v>331</v>
      </c>
      <c r="H106" s="101">
        <v>3</v>
      </c>
      <c r="I106" s="65">
        <f t="shared" si="6"/>
        <v>445</v>
      </c>
      <c r="J106" s="207">
        <f>SUM(B106:H106)</f>
        <v>445</v>
      </c>
      <c r="K106" s="101">
        <v>34682</v>
      </c>
      <c r="L106" s="101">
        <v>38524</v>
      </c>
      <c r="M106" s="101">
        <v>339588</v>
      </c>
      <c r="N106" s="101" t="s">
        <v>331</v>
      </c>
      <c r="O106" s="101" t="s">
        <v>331</v>
      </c>
      <c r="P106" s="101" t="s">
        <v>331</v>
      </c>
      <c r="Q106" s="101">
        <v>105479</v>
      </c>
      <c r="R106" s="204">
        <f t="shared" si="3"/>
        <v>518273</v>
      </c>
      <c r="S106" s="3">
        <v>1825661</v>
      </c>
    </row>
    <row r="107" spans="1:24">
      <c r="A107" s="144" t="s">
        <v>524</v>
      </c>
      <c r="B107" s="101" t="s">
        <v>331</v>
      </c>
      <c r="C107" s="101" t="s">
        <v>331</v>
      </c>
      <c r="D107" s="101" t="s">
        <v>331</v>
      </c>
      <c r="E107" s="101" t="s">
        <v>331</v>
      </c>
      <c r="F107" s="101" t="s">
        <v>331</v>
      </c>
      <c r="G107" s="101" t="s">
        <v>331</v>
      </c>
      <c r="H107" s="101" t="s">
        <v>331</v>
      </c>
      <c r="I107" s="65">
        <f t="shared" si="6"/>
        <v>0</v>
      </c>
      <c r="J107" s="207">
        <f>SUM(B107:H107)</f>
        <v>0</v>
      </c>
      <c r="K107" s="101" t="s">
        <v>331</v>
      </c>
      <c r="L107" s="101" t="s">
        <v>331</v>
      </c>
      <c r="M107" s="101" t="s">
        <v>331</v>
      </c>
      <c r="N107" s="101" t="s">
        <v>331</v>
      </c>
      <c r="O107" s="101" t="s">
        <v>331</v>
      </c>
      <c r="P107" s="101" t="s">
        <v>331</v>
      </c>
      <c r="Q107" s="101" t="s">
        <v>331</v>
      </c>
      <c r="R107" s="204">
        <f t="shared" si="3"/>
        <v>0</v>
      </c>
      <c r="S107" s="3">
        <v>1825661</v>
      </c>
    </row>
    <row r="108" spans="1:24">
      <c r="A108" s="144" t="s">
        <v>377</v>
      </c>
      <c r="B108" s="490" t="s">
        <v>766</v>
      </c>
      <c r="C108" s="490"/>
      <c r="D108" s="490"/>
      <c r="E108" s="490"/>
      <c r="F108" s="490"/>
      <c r="G108" s="490"/>
      <c r="H108" s="490"/>
      <c r="I108" s="490"/>
      <c r="J108" s="490"/>
      <c r="K108" s="490"/>
      <c r="L108" s="490"/>
      <c r="M108" s="490"/>
      <c r="N108" s="490"/>
      <c r="O108" s="490"/>
      <c r="P108" s="490"/>
      <c r="Q108" s="490"/>
      <c r="R108" s="491"/>
      <c r="S108" s="212"/>
    </row>
    <row r="109" spans="1:24">
      <c r="A109" s="144" t="s">
        <v>444</v>
      </c>
      <c r="B109" s="101">
        <v>10</v>
      </c>
      <c r="C109" s="101">
        <v>226</v>
      </c>
      <c r="D109" s="101">
        <v>484</v>
      </c>
      <c r="E109" s="101" t="s">
        <v>331</v>
      </c>
      <c r="F109" s="101" t="s">
        <v>331</v>
      </c>
      <c r="G109" s="101" t="s">
        <v>331</v>
      </c>
      <c r="H109" s="101">
        <v>7</v>
      </c>
      <c r="I109" s="65">
        <f t="shared" si="6"/>
        <v>727</v>
      </c>
      <c r="J109" s="207">
        <f>SUM(B109:H109)</f>
        <v>727</v>
      </c>
      <c r="K109" s="101">
        <v>141843</v>
      </c>
      <c r="L109" s="101">
        <v>66411</v>
      </c>
      <c r="M109" s="101">
        <v>658194</v>
      </c>
      <c r="N109" s="101" t="s">
        <v>331</v>
      </c>
      <c r="O109" s="101" t="s">
        <v>331</v>
      </c>
      <c r="P109" s="101" t="s">
        <v>331</v>
      </c>
      <c r="Q109" s="101">
        <v>935034</v>
      </c>
      <c r="R109" s="204">
        <f t="shared" si="3"/>
        <v>1801482</v>
      </c>
      <c r="S109" s="3">
        <v>1825661</v>
      </c>
    </row>
    <row r="110" spans="1:24">
      <c r="A110" s="144" t="s">
        <v>378</v>
      </c>
      <c r="B110" s="490" t="s">
        <v>766</v>
      </c>
      <c r="C110" s="490"/>
      <c r="D110" s="490"/>
      <c r="E110" s="490"/>
      <c r="F110" s="490"/>
      <c r="G110" s="490"/>
      <c r="H110" s="490"/>
      <c r="I110" s="490"/>
      <c r="J110" s="490"/>
      <c r="K110" s="490"/>
      <c r="L110" s="490"/>
      <c r="M110" s="490"/>
      <c r="N110" s="490"/>
      <c r="O110" s="490"/>
      <c r="P110" s="490"/>
      <c r="Q110" s="490"/>
      <c r="R110" s="491"/>
      <c r="S110" s="212"/>
    </row>
    <row r="111" spans="1:24">
      <c r="A111" s="144" t="s">
        <v>445</v>
      </c>
      <c r="B111" s="101">
        <v>12</v>
      </c>
      <c r="C111" s="101">
        <v>283</v>
      </c>
      <c r="D111" s="101">
        <v>480</v>
      </c>
      <c r="E111" s="101" t="s">
        <v>331</v>
      </c>
      <c r="F111" s="101" t="s">
        <v>331</v>
      </c>
      <c r="G111" s="101" t="s">
        <v>331</v>
      </c>
      <c r="H111" s="101">
        <v>11</v>
      </c>
      <c r="I111" s="65">
        <f t="shared" si="6"/>
        <v>786</v>
      </c>
      <c r="J111" s="207">
        <f t="shared" ref="J111:J116" si="7">SUM(B111:H111)</f>
        <v>786</v>
      </c>
      <c r="K111" s="101">
        <v>163362</v>
      </c>
      <c r="L111" s="101">
        <v>83542</v>
      </c>
      <c r="M111" s="101">
        <v>658832</v>
      </c>
      <c r="N111" s="101" t="s">
        <v>331</v>
      </c>
      <c r="O111" s="101" t="s">
        <v>331</v>
      </c>
      <c r="P111" s="101" t="s">
        <v>331</v>
      </c>
      <c r="Q111" s="101">
        <v>92834</v>
      </c>
      <c r="R111" s="204">
        <f t="shared" si="3"/>
        <v>998570</v>
      </c>
      <c r="S111" s="3">
        <v>1825661</v>
      </c>
      <c r="T111"/>
      <c r="U111"/>
      <c r="V111"/>
      <c r="W111"/>
      <c r="X111"/>
    </row>
    <row r="112" spans="1:24">
      <c r="A112" s="144" t="s">
        <v>525</v>
      </c>
      <c r="B112" s="101" t="s">
        <v>331</v>
      </c>
      <c r="C112" s="101">
        <v>20</v>
      </c>
      <c r="D112" s="101">
        <v>28</v>
      </c>
      <c r="E112" s="101" t="s">
        <v>331</v>
      </c>
      <c r="F112" s="101" t="s">
        <v>331</v>
      </c>
      <c r="G112" s="101" t="s">
        <v>331</v>
      </c>
      <c r="H112" s="101" t="s">
        <v>331</v>
      </c>
      <c r="I112" s="65">
        <f t="shared" si="6"/>
        <v>48</v>
      </c>
      <c r="J112" s="207">
        <f t="shared" si="7"/>
        <v>48</v>
      </c>
      <c r="K112" s="101" t="s">
        <v>331</v>
      </c>
      <c r="L112" s="101">
        <v>4350</v>
      </c>
      <c r="M112" s="101">
        <v>46491</v>
      </c>
      <c r="N112" s="101" t="s">
        <v>331</v>
      </c>
      <c r="O112" s="101" t="s">
        <v>331</v>
      </c>
      <c r="P112" s="101" t="s">
        <v>331</v>
      </c>
      <c r="Q112" s="101" t="s">
        <v>331</v>
      </c>
      <c r="R112" s="204">
        <f t="shared" si="3"/>
        <v>50841</v>
      </c>
      <c r="S112" s="3">
        <v>1825661</v>
      </c>
    </row>
    <row r="113" spans="1:19">
      <c r="A113" s="144" t="s">
        <v>379</v>
      </c>
      <c r="B113" s="101">
        <v>23</v>
      </c>
      <c r="C113" s="101">
        <v>602</v>
      </c>
      <c r="D113" s="101">
        <v>1405</v>
      </c>
      <c r="E113" s="101">
        <v>1</v>
      </c>
      <c r="F113" s="101">
        <v>1</v>
      </c>
      <c r="G113" s="101">
        <v>2</v>
      </c>
      <c r="H113" s="101">
        <v>31</v>
      </c>
      <c r="I113" s="65">
        <f t="shared" si="6"/>
        <v>2065</v>
      </c>
      <c r="J113" s="207">
        <f t="shared" si="7"/>
        <v>2065</v>
      </c>
      <c r="K113" s="101">
        <v>484115</v>
      </c>
      <c r="L113" s="101">
        <v>182944</v>
      </c>
      <c r="M113" s="101">
        <v>1686790</v>
      </c>
      <c r="N113" s="101">
        <v>350</v>
      </c>
      <c r="O113" s="101">
        <v>132</v>
      </c>
      <c r="P113" s="101">
        <v>1728</v>
      </c>
      <c r="Q113" s="101">
        <v>53869</v>
      </c>
      <c r="R113" s="204">
        <f t="shared" si="3"/>
        <v>2409928</v>
      </c>
      <c r="S113" s="3">
        <v>1825661</v>
      </c>
    </row>
    <row r="114" spans="1:19">
      <c r="A114" s="144" t="s">
        <v>446</v>
      </c>
      <c r="B114" s="101">
        <v>6</v>
      </c>
      <c r="C114" s="101">
        <v>89</v>
      </c>
      <c r="D114" s="101">
        <v>175</v>
      </c>
      <c r="E114" s="101" t="s">
        <v>331</v>
      </c>
      <c r="F114" s="101" t="s">
        <v>331</v>
      </c>
      <c r="G114" s="101" t="s">
        <v>331</v>
      </c>
      <c r="H114" s="101">
        <v>6</v>
      </c>
      <c r="I114" s="65">
        <f t="shared" si="6"/>
        <v>276</v>
      </c>
      <c r="J114" s="207">
        <f t="shared" si="7"/>
        <v>276</v>
      </c>
      <c r="K114" s="101">
        <v>83273</v>
      </c>
      <c r="L114" s="101">
        <v>25819</v>
      </c>
      <c r="M114" s="101">
        <v>207852</v>
      </c>
      <c r="N114" s="101" t="s">
        <v>331</v>
      </c>
      <c r="O114" s="101" t="s">
        <v>331</v>
      </c>
      <c r="P114" s="101" t="s">
        <v>331</v>
      </c>
      <c r="Q114" s="101">
        <v>5090185</v>
      </c>
      <c r="R114" s="204">
        <f t="shared" si="3"/>
        <v>5407129</v>
      </c>
      <c r="S114" s="3">
        <v>1825661</v>
      </c>
    </row>
    <row r="115" spans="1:19">
      <c r="A115" s="144" t="s">
        <v>447</v>
      </c>
      <c r="B115" s="101">
        <v>9</v>
      </c>
      <c r="C115" s="101">
        <v>117</v>
      </c>
      <c r="D115" s="101">
        <v>307</v>
      </c>
      <c r="E115" s="101" t="s">
        <v>331</v>
      </c>
      <c r="F115" s="101" t="s">
        <v>331</v>
      </c>
      <c r="G115" s="101" t="s">
        <v>331</v>
      </c>
      <c r="H115" s="101">
        <v>6</v>
      </c>
      <c r="I115" s="65">
        <f t="shared" si="6"/>
        <v>439</v>
      </c>
      <c r="J115" s="207">
        <f t="shared" si="7"/>
        <v>439</v>
      </c>
      <c r="K115" s="101">
        <v>293192</v>
      </c>
      <c r="L115" s="101">
        <v>35138</v>
      </c>
      <c r="M115" s="101">
        <v>341949</v>
      </c>
      <c r="N115" s="101" t="s">
        <v>331</v>
      </c>
      <c r="O115" s="101" t="s">
        <v>331</v>
      </c>
      <c r="P115" s="101" t="s">
        <v>331</v>
      </c>
      <c r="Q115" s="101">
        <v>632077</v>
      </c>
      <c r="R115" s="204">
        <f t="shared" si="3"/>
        <v>1302356</v>
      </c>
      <c r="S115" s="3">
        <v>1825661</v>
      </c>
    </row>
    <row r="116" spans="1:19">
      <c r="A116" s="144" t="s">
        <v>380</v>
      </c>
      <c r="B116" s="101">
        <v>2</v>
      </c>
      <c r="C116" s="101">
        <v>153</v>
      </c>
      <c r="D116" s="101">
        <v>142</v>
      </c>
      <c r="E116" s="101" t="s">
        <v>331</v>
      </c>
      <c r="F116" s="101" t="s">
        <v>331</v>
      </c>
      <c r="G116" s="101" t="s">
        <v>331</v>
      </c>
      <c r="H116" s="101">
        <v>1</v>
      </c>
      <c r="I116" s="65">
        <f t="shared" si="6"/>
        <v>298</v>
      </c>
      <c r="J116" s="207">
        <f t="shared" si="7"/>
        <v>298</v>
      </c>
      <c r="K116" s="101">
        <v>285114</v>
      </c>
      <c r="L116" s="101">
        <v>28082</v>
      </c>
      <c r="M116" s="101">
        <v>166233</v>
      </c>
      <c r="N116" s="101" t="s">
        <v>331</v>
      </c>
      <c r="O116" s="101" t="s">
        <v>331</v>
      </c>
      <c r="P116" s="101" t="s">
        <v>331</v>
      </c>
      <c r="Q116" s="101">
        <v>119</v>
      </c>
      <c r="R116" s="204">
        <f t="shared" si="3"/>
        <v>479548</v>
      </c>
      <c r="S116" s="3">
        <v>1825661</v>
      </c>
    </row>
    <row r="117" spans="1:19">
      <c r="A117" s="144" t="s">
        <v>448</v>
      </c>
      <c r="B117" s="490" t="s">
        <v>766</v>
      </c>
      <c r="C117" s="490"/>
      <c r="D117" s="490"/>
      <c r="E117" s="490"/>
      <c r="F117" s="490"/>
      <c r="G117" s="490"/>
      <c r="H117" s="490"/>
      <c r="I117" s="490"/>
      <c r="J117" s="490"/>
      <c r="K117" s="490"/>
      <c r="L117" s="490"/>
      <c r="M117" s="490"/>
      <c r="N117" s="490"/>
      <c r="O117" s="490"/>
      <c r="P117" s="490"/>
      <c r="Q117" s="490"/>
      <c r="R117" s="491"/>
      <c r="S117" s="212"/>
    </row>
    <row r="118" spans="1:19">
      <c r="A118" s="144" t="s">
        <v>449</v>
      </c>
      <c r="B118" s="101">
        <v>6</v>
      </c>
      <c r="C118" s="101">
        <v>63</v>
      </c>
      <c r="D118" s="101">
        <v>172</v>
      </c>
      <c r="E118" s="101" t="s">
        <v>331</v>
      </c>
      <c r="F118" s="101">
        <v>1</v>
      </c>
      <c r="G118" s="101" t="s">
        <v>331</v>
      </c>
      <c r="H118" s="101">
        <v>11</v>
      </c>
      <c r="I118" s="65">
        <f t="shared" si="6"/>
        <v>253</v>
      </c>
      <c r="J118" s="207">
        <f>SUM(B118:H118)</f>
        <v>253</v>
      </c>
      <c r="K118" s="101">
        <v>506730</v>
      </c>
      <c r="L118" s="101">
        <v>22533</v>
      </c>
      <c r="M118" s="101">
        <v>245365</v>
      </c>
      <c r="N118" s="101" t="s">
        <v>331</v>
      </c>
      <c r="O118" s="101">
        <v>1172</v>
      </c>
      <c r="P118" s="101" t="s">
        <v>331</v>
      </c>
      <c r="Q118" s="101">
        <v>120021</v>
      </c>
      <c r="R118" s="204">
        <f t="shared" si="3"/>
        <v>895821</v>
      </c>
      <c r="S118" s="3">
        <v>1825661</v>
      </c>
    </row>
    <row r="119" spans="1:19">
      <c r="A119" s="144" t="s">
        <v>381</v>
      </c>
      <c r="B119" s="101">
        <v>5</v>
      </c>
      <c r="C119" s="101">
        <v>178</v>
      </c>
      <c r="D119" s="101">
        <v>203</v>
      </c>
      <c r="E119" s="101" t="s">
        <v>331</v>
      </c>
      <c r="F119" s="101" t="s">
        <v>331</v>
      </c>
      <c r="G119" s="101" t="s">
        <v>331</v>
      </c>
      <c r="H119" s="101">
        <v>3</v>
      </c>
      <c r="I119" s="65">
        <f t="shared" si="6"/>
        <v>389</v>
      </c>
      <c r="J119" s="207">
        <f>SUM(B119:H119)</f>
        <v>389</v>
      </c>
      <c r="K119" s="101">
        <v>172880</v>
      </c>
      <c r="L119" s="101">
        <v>31997</v>
      </c>
      <c r="M119" s="101">
        <v>225560</v>
      </c>
      <c r="N119" s="101" t="s">
        <v>331</v>
      </c>
      <c r="O119" s="101" t="s">
        <v>331</v>
      </c>
      <c r="P119" s="101" t="s">
        <v>331</v>
      </c>
      <c r="Q119" s="101">
        <v>7799</v>
      </c>
      <c r="R119" s="204">
        <f t="shared" si="3"/>
        <v>438236</v>
      </c>
      <c r="S119" s="3">
        <v>1825661</v>
      </c>
    </row>
    <row r="120" spans="1:19">
      <c r="A120" s="144" t="s">
        <v>450</v>
      </c>
      <c r="B120" s="101">
        <v>6</v>
      </c>
      <c r="C120" s="101">
        <v>183</v>
      </c>
      <c r="D120" s="101">
        <v>419</v>
      </c>
      <c r="E120" s="101" t="s">
        <v>331</v>
      </c>
      <c r="F120" s="101">
        <v>1</v>
      </c>
      <c r="G120" s="101">
        <v>1</v>
      </c>
      <c r="H120" s="101">
        <v>6</v>
      </c>
      <c r="I120" s="65">
        <f t="shared" si="6"/>
        <v>616</v>
      </c>
      <c r="J120" s="207">
        <f>SUM(B120:H120)</f>
        <v>616</v>
      </c>
      <c r="K120" s="101">
        <v>51345</v>
      </c>
      <c r="L120" s="101">
        <v>52238</v>
      </c>
      <c r="M120" s="101">
        <v>479244</v>
      </c>
      <c r="N120" s="101" t="s">
        <v>331</v>
      </c>
      <c r="O120" s="101">
        <v>1476</v>
      </c>
      <c r="P120" s="101">
        <v>17452</v>
      </c>
      <c r="Q120" s="101">
        <v>177832</v>
      </c>
      <c r="R120" s="204">
        <f t="shared" si="3"/>
        <v>779587</v>
      </c>
      <c r="S120" s="3">
        <v>1825661</v>
      </c>
    </row>
    <row r="121" spans="1:19">
      <c r="A121" s="144" t="s">
        <v>382</v>
      </c>
      <c r="B121" s="490" t="s">
        <v>766</v>
      </c>
      <c r="C121" s="490"/>
      <c r="D121" s="490"/>
      <c r="E121" s="490"/>
      <c r="F121" s="490"/>
      <c r="G121" s="490"/>
      <c r="H121" s="490"/>
      <c r="I121" s="490"/>
      <c r="J121" s="490"/>
      <c r="K121" s="490"/>
      <c r="L121" s="490"/>
      <c r="M121" s="490"/>
      <c r="N121" s="490"/>
      <c r="O121" s="490"/>
      <c r="P121" s="490"/>
      <c r="Q121" s="490"/>
      <c r="R121" s="491"/>
      <c r="S121" s="212"/>
    </row>
    <row r="122" spans="1:19">
      <c r="A122" s="144" t="s">
        <v>383</v>
      </c>
      <c r="B122" s="101">
        <v>11</v>
      </c>
      <c r="C122" s="101">
        <v>408</v>
      </c>
      <c r="D122" s="101">
        <v>596</v>
      </c>
      <c r="E122" s="101" t="s">
        <v>331</v>
      </c>
      <c r="F122" s="101">
        <v>1</v>
      </c>
      <c r="G122" s="101">
        <v>2</v>
      </c>
      <c r="H122" s="101">
        <v>25</v>
      </c>
      <c r="I122" s="65">
        <f t="shared" si="6"/>
        <v>1043</v>
      </c>
      <c r="J122" s="207">
        <f>SUM(B122:H122)</f>
        <v>1043</v>
      </c>
      <c r="K122" s="101">
        <v>93605</v>
      </c>
      <c r="L122" s="101">
        <v>94183</v>
      </c>
      <c r="M122" s="101">
        <v>759831</v>
      </c>
      <c r="N122" s="101" t="s">
        <v>331</v>
      </c>
      <c r="O122" s="101">
        <v>166</v>
      </c>
      <c r="P122" s="101">
        <v>903</v>
      </c>
      <c r="Q122" s="101">
        <v>79370</v>
      </c>
      <c r="R122" s="204">
        <f t="shared" si="3"/>
        <v>1028058</v>
      </c>
      <c r="S122" s="3">
        <v>1825661</v>
      </c>
    </row>
    <row r="123" spans="1:19">
      <c r="A123" s="144" t="s">
        <v>451</v>
      </c>
      <c r="B123" s="101">
        <v>1</v>
      </c>
      <c r="C123" s="101">
        <v>35</v>
      </c>
      <c r="D123" s="101">
        <v>51</v>
      </c>
      <c r="E123" s="101" t="s">
        <v>331</v>
      </c>
      <c r="F123" s="101" t="s">
        <v>331</v>
      </c>
      <c r="G123" s="101" t="s">
        <v>331</v>
      </c>
      <c r="H123" s="101" t="s">
        <v>331</v>
      </c>
      <c r="I123" s="65">
        <f t="shared" si="6"/>
        <v>87</v>
      </c>
      <c r="J123" s="207">
        <f>SUM(B123:H123)</f>
        <v>87</v>
      </c>
      <c r="K123" s="101" t="s">
        <v>331</v>
      </c>
      <c r="L123" s="101">
        <v>8065</v>
      </c>
      <c r="M123" s="101">
        <v>45649</v>
      </c>
      <c r="N123" s="101" t="s">
        <v>331</v>
      </c>
      <c r="O123" s="101" t="s">
        <v>331</v>
      </c>
      <c r="P123" s="101" t="s">
        <v>331</v>
      </c>
      <c r="Q123" s="101" t="s">
        <v>331</v>
      </c>
      <c r="R123" s="204">
        <f t="shared" si="3"/>
        <v>53714</v>
      </c>
      <c r="S123" s="3">
        <v>1825661</v>
      </c>
    </row>
    <row r="124" spans="1:19">
      <c r="A124" s="144" t="s">
        <v>384</v>
      </c>
      <c r="B124" s="490" t="s">
        <v>766</v>
      </c>
      <c r="C124" s="490"/>
      <c r="D124" s="490"/>
      <c r="E124" s="490"/>
      <c r="F124" s="490"/>
      <c r="G124" s="490"/>
      <c r="H124" s="490"/>
      <c r="I124" s="490"/>
      <c r="J124" s="490"/>
      <c r="K124" s="490"/>
      <c r="L124" s="490"/>
      <c r="M124" s="490"/>
      <c r="N124" s="490"/>
      <c r="O124" s="490"/>
      <c r="P124" s="490"/>
      <c r="Q124" s="490"/>
      <c r="R124" s="491"/>
      <c r="S124" s="212"/>
    </row>
    <row r="125" spans="1:19">
      <c r="A125" s="144" t="s">
        <v>392</v>
      </c>
      <c r="B125" s="101">
        <v>2</v>
      </c>
      <c r="C125" s="101">
        <v>743</v>
      </c>
      <c r="D125" s="101">
        <v>710</v>
      </c>
      <c r="E125" s="101">
        <v>1</v>
      </c>
      <c r="F125" s="101" t="s">
        <v>331</v>
      </c>
      <c r="G125" s="101" t="s">
        <v>331</v>
      </c>
      <c r="H125" s="101">
        <v>9</v>
      </c>
      <c r="I125" s="65">
        <f t="shared" si="6"/>
        <v>1465</v>
      </c>
      <c r="J125" s="207">
        <f>SUM(B125:H125)</f>
        <v>1465</v>
      </c>
      <c r="K125" s="101">
        <v>23774</v>
      </c>
      <c r="L125" s="101">
        <v>138278</v>
      </c>
      <c r="M125" s="101">
        <v>851089</v>
      </c>
      <c r="N125" s="101">
        <v>598</v>
      </c>
      <c r="O125" s="101" t="s">
        <v>331</v>
      </c>
      <c r="P125" s="101" t="s">
        <v>331</v>
      </c>
      <c r="Q125" s="101">
        <v>18065</v>
      </c>
      <c r="R125" s="204">
        <f t="shared" si="3"/>
        <v>1031804</v>
      </c>
      <c r="S125" s="3">
        <v>1825661</v>
      </c>
    </row>
    <row r="126" spans="1:19">
      <c r="A126" s="144" t="s">
        <v>385</v>
      </c>
      <c r="B126" s="101">
        <v>2</v>
      </c>
      <c r="C126" s="101">
        <v>196</v>
      </c>
      <c r="D126" s="101">
        <v>289</v>
      </c>
      <c r="E126" s="101" t="s">
        <v>331</v>
      </c>
      <c r="F126" s="101">
        <v>1</v>
      </c>
      <c r="G126" s="101" t="s">
        <v>331</v>
      </c>
      <c r="H126" s="101">
        <v>9</v>
      </c>
      <c r="I126" s="65">
        <f t="shared" si="6"/>
        <v>497</v>
      </c>
      <c r="J126" s="207">
        <f>SUM(B126:H126)</f>
        <v>497</v>
      </c>
      <c r="K126" s="101">
        <v>8240</v>
      </c>
      <c r="L126" s="101">
        <v>48768</v>
      </c>
      <c r="M126" s="101">
        <v>361578</v>
      </c>
      <c r="N126" s="101" t="s">
        <v>331</v>
      </c>
      <c r="O126" s="101">
        <v>52</v>
      </c>
      <c r="P126" s="101" t="s">
        <v>331</v>
      </c>
      <c r="Q126" s="101">
        <v>16452</v>
      </c>
      <c r="R126" s="204">
        <f t="shared" si="3"/>
        <v>435090</v>
      </c>
      <c r="S126" s="3">
        <v>1825661</v>
      </c>
    </row>
    <row r="127" spans="1:19">
      <c r="A127" s="144" t="s">
        <v>452</v>
      </c>
      <c r="B127" s="490" t="s">
        <v>766</v>
      </c>
      <c r="C127" s="490"/>
      <c r="D127" s="490"/>
      <c r="E127" s="490"/>
      <c r="F127" s="490"/>
      <c r="G127" s="490"/>
      <c r="H127" s="490"/>
      <c r="I127" s="490"/>
      <c r="J127" s="490"/>
      <c r="K127" s="490"/>
      <c r="L127" s="490"/>
      <c r="M127" s="490"/>
      <c r="N127" s="490"/>
      <c r="O127" s="490"/>
      <c r="P127" s="490"/>
      <c r="Q127" s="490"/>
      <c r="R127" s="491"/>
      <c r="S127" s="212"/>
    </row>
    <row r="128" spans="1:19">
      <c r="A128" s="144" t="s">
        <v>453</v>
      </c>
      <c r="B128" s="490" t="s">
        <v>766</v>
      </c>
      <c r="C128" s="490"/>
      <c r="D128" s="490"/>
      <c r="E128" s="490"/>
      <c r="F128" s="490"/>
      <c r="G128" s="490"/>
      <c r="H128" s="490"/>
      <c r="I128" s="490"/>
      <c r="J128" s="490"/>
      <c r="K128" s="490"/>
      <c r="L128" s="490"/>
      <c r="M128" s="490"/>
      <c r="N128" s="490"/>
      <c r="O128" s="490"/>
      <c r="P128" s="490"/>
      <c r="Q128" s="490"/>
      <c r="R128" s="491"/>
      <c r="S128" s="212"/>
    </row>
    <row r="129" spans="1:25">
      <c r="A129" s="144" t="s">
        <v>454</v>
      </c>
      <c r="B129" s="101">
        <v>374</v>
      </c>
      <c r="C129" s="101">
        <v>4983</v>
      </c>
      <c r="D129" s="101">
        <v>5206</v>
      </c>
      <c r="E129" s="101">
        <v>1</v>
      </c>
      <c r="F129" s="101">
        <v>4</v>
      </c>
      <c r="G129" s="101">
        <v>28</v>
      </c>
      <c r="H129" s="101">
        <v>334</v>
      </c>
      <c r="I129" s="65">
        <f t="shared" si="6"/>
        <v>10930</v>
      </c>
      <c r="J129" s="207">
        <f>SUM(B129:H129)</f>
        <v>10930</v>
      </c>
      <c r="K129" s="101">
        <v>7423470</v>
      </c>
      <c r="L129" s="101">
        <v>915264</v>
      </c>
      <c r="M129" s="101">
        <v>5492117</v>
      </c>
      <c r="N129" s="101">
        <v>30439</v>
      </c>
      <c r="O129" s="101">
        <v>2123</v>
      </c>
      <c r="P129" s="101">
        <v>397</v>
      </c>
      <c r="Q129" s="101">
        <v>4692246</v>
      </c>
      <c r="R129" s="204">
        <f t="shared" si="3"/>
        <v>18556056</v>
      </c>
      <c r="S129" s="3">
        <v>1825661</v>
      </c>
    </row>
    <row r="130" spans="1:25">
      <c r="A130" s="144" t="s">
        <v>479</v>
      </c>
      <c r="B130" s="101">
        <v>4</v>
      </c>
      <c r="C130" s="101">
        <v>266</v>
      </c>
      <c r="D130" s="101">
        <v>368</v>
      </c>
      <c r="E130" s="101" t="s">
        <v>331</v>
      </c>
      <c r="F130" s="101" t="s">
        <v>331</v>
      </c>
      <c r="G130" s="101" t="s">
        <v>331</v>
      </c>
      <c r="H130" s="101">
        <v>2</v>
      </c>
      <c r="I130" s="65">
        <f t="shared" si="6"/>
        <v>640</v>
      </c>
      <c r="J130" s="207">
        <f>SUM(B130:H130)</f>
        <v>640</v>
      </c>
      <c r="K130" s="101">
        <v>32722</v>
      </c>
      <c r="L130" s="101">
        <v>65367</v>
      </c>
      <c r="M130" s="101">
        <v>490045</v>
      </c>
      <c r="N130" s="101" t="s">
        <v>331</v>
      </c>
      <c r="O130" s="101" t="s">
        <v>331</v>
      </c>
      <c r="P130" s="101" t="s">
        <v>331</v>
      </c>
      <c r="Q130" s="101">
        <v>2541</v>
      </c>
      <c r="R130" s="204">
        <f t="shared" si="3"/>
        <v>590675</v>
      </c>
      <c r="S130" s="3">
        <v>1825661</v>
      </c>
    </row>
    <row r="131" spans="1:25">
      <c r="A131" s="144" t="s">
        <v>526</v>
      </c>
      <c r="B131" s="101" t="s">
        <v>331</v>
      </c>
      <c r="C131" s="101">
        <v>1</v>
      </c>
      <c r="D131" s="101" t="s">
        <v>331</v>
      </c>
      <c r="E131" s="101" t="s">
        <v>331</v>
      </c>
      <c r="F131" s="101" t="s">
        <v>331</v>
      </c>
      <c r="G131" s="101" t="s">
        <v>331</v>
      </c>
      <c r="H131" s="101" t="s">
        <v>331</v>
      </c>
      <c r="I131" s="65">
        <v>1</v>
      </c>
      <c r="J131" s="207">
        <f>SUM(B131:H131)</f>
        <v>1</v>
      </c>
      <c r="K131" s="101" t="s">
        <v>331</v>
      </c>
      <c r="L131" s="101">
        <v>50</v>
      </c>
      <c r="M131" s="101" t="s">
        <v>331</v>
      </c>
      <c r="N131" s="101" t="s">
        <v>331</v>
      </c>
      <c r="O131" s="101" t="s">
        <v>331</v>
      </c>
      <c r="P131" s="101" t="s">
        <v>331</v>
      </c>
      <c r="Q131" s="101" t="s">
        <v>331</v>
      </c>
      <c r="R131" s="204">
        <v>50</v>
      </c>
      <c r="S131" s="3">
        <v>1825661</v>
      </c>
    </row>
    <row r="132" spans="1:25">
      <c r="A132" s="144" t="s">
        <v>386</v>
      </c>
      <c r="B132" s="101">
        <v>7</v>
      </c>
      <c r="C132" s="101">
        <v>146</v>
      </c>
      <c r="D132" s="101">
        <v>239</v>
      </c>
      <c r="E132" s="101" t="s">
        <v>331</v>
      </c>
      <c r="F132" s="101" t="s">
        <v>331</v>
      </c>
      <c r="G132" s="101" t="s">
        <v>331</v>
      </c>
      <c r="H132" s="101">
        <v>6</v>
      </c>
      <c r="I132" s="65">
        <f t="shared" si="6"/>
        <v>398</v>
      </c>
      <c r="J132" s="207">
        <f>SUM(B132:H132)</f>
        <v>398</v>
      </c>
      <c r="K132" s="101">
        <v>51389</v>
      </c>
      <c r="L132" s="101">
        <v>36226</v>
      </c>
      <c r="M132" s="101">
        <v>263326</v>
      </c>
      <c r="N132" s="101" t="s">
        <v>331</v>
      </c>
      <c r="O132" s="101" t="s">
        <v>331</v>
      </c>
      <c r="P132" s="101" t="s">
        <v>331</v>
      </c>
      <c r="Q132" s="101">
        <v>23556</v>
      </c>
      <c r="R132" s="204">
        <f t="shared" si="3"/>
        <v>374497</v>
      </c>
      <c r="S132" s="3">
        <v>1825661</v>
      </c>
    </row>
    <row r="133" spans="1:25">
      <c r="A133" s="144" t="s">
        <v>455</v>
      </c>
      <c r="B133" s="101">
        <v>2</v>
      </c>
      <c r="C133" s="101">
        <v>24</v>
      </c>
      <c r="D133" s="101">
        <v>26</v>
      </c>
      <c r="E133" s="101" t="s">
        <v>331</v>
      </c>
      <c r="F133" s="101" t="s">
        <v>331</v>
      </c>
      <c r="G133" s="101" t="s">
        <v>331</v>
      </c>
      <c r="H133" s="101" t="s">
        <v>331</v>
      </c>
      <c r="I133" s="65">
        <f t="shared" si="6"/>
        <v>52</v>
      </c>
      <c r="J133" s="207">
        <f>SUM(B133:H133)</f>
        <v>52</v>
      </c>
      <c r="K133" s="101">
        <v>16055</v>
      </c>
      <c r="L133" s="101">
        <v>4804</v>
      </c>
      <c r="M133" s="101">
        <v>28769</v>
      </c>
      <c r="N133" s="101" t="s">
        <v>331</v>
      </c>
      <c r="O133" s="101" t="s">
        <v>331</v>
      </c>
      <c r="P133" s="101" t="s">
        <v>331</v>
      </c>
      <c r="Q133" s="101" t="s">
        <v>331</v>
      </c>
      <c r="R133" s="204">
        <f t="shared" si="3"/>
        <v>49628</v>
      </c>
      <c r="S133" s="3">
        <v>1825661</v>
      </c>
    </row>
    <row r="134" spans="1:25">
      <c r="A134" s="144" t="s">
        <v>387</v>
      </c>
      <c r="B134" s="490" t="s">
        <v>766</v>
      </c>
      <c r="C134" s="490"/>
      <c r="D134" s="490"/>
      <c r="E134" s="490"/>
      <c r="F134" s="490"/>
      <c r="G134" s="490"/>
      <c r="H134" s="490"/>
      <c r="I134" s="490"/>
      <c r="J134" s="490"/>
      <c r="K134" s="490"/>
      <c r="L134" s="490"/>
      <c r="M134" s="490"/>
      <c r="N134" s="490"/>
      <c r="O134" s="490"/>
      <c r="P134" s="490"/>
      <c r="Q134" s="490"/>
      <c r="R134" s="491"/>
      <c r="S134" s="212"/>
    </row>
    <row r="135" spans="1:25">
      <c r="A135" s="144" t="s">
        <v>456</v>
      </c>
      <c r="B135" s="101">
        <v>16</v>
      </c>
      <c r="C135" s="101">
        <v>397</v>
      </c>
      <c r="D135" s="101">
        <v>1077</v>
      </c>
      <c r="E135" s="101" t="s">
        <v>331</v>
      </c>
      <c r="F135" s="101">
        <v>1</v>
      </c>
      <c r="G135" s="101">
        <v>1</v>
      </c>
      <c r="H135" s="101">
        <v>20</v>
      </c>
      <c r="I135" s="65">
        <f t="shared" si="6"/>
        <v>1512</v>
      </c>
      <c r="J135" s="207">
        <f>SUM(B135:H135)</f>
        <v>1512</v>
      </c>
      <c r="K135" s="101">
        <v>129677</v>
      </c>
      <c r="L135" s="101">
        <v>114779</v>
      </c>
      <c r="M135" s="101">
        <v>1348868</v>
      </c>
      <c r="N135" s="101" t="s">
        <v>331</v>
      </c>
      <c r="O135" s="101">
        <v>303</v>
      </c>
      <c r="P135" s="101">
        <v>865</v>
      </c>
      <c r="Q135" s="101">
        <v>583593</v>
      </c>
      <c r="R135" s="204">
        <f t="shared" si="3"/>
        <v>2178085</v>
      </c>
      <c r="S135" s="3">
        <v>1825661</v>
      </c>
    </row>
    <row r="136" spans="1:25">
      <c r="A136" s="144" t="s">
        <v>457</v>
      </c>
      <c r="B136" s="490" t="s">
        <v>766</v>
      </c>
      <c r="C136" s="490"/>
      <c r="D136" s="490"/>
      <c r="E136" s="490"/>
      <c r="F136" s="490"/>
      <c r="G136" s="490"/>
      <c r="H136" s="490"/>
      <c r="I136" s="490"/>
      <c r="J136" s="490"/>
      <c r="K136" s="490"/>
      <c r="L136" s="490"/>
      <c r="M136" s="490"/>
      <c r="N136" s="490"/>
      <c r="O136" s="490"/>
      <c r="P136" s="490"/>
      <c r="Q136" s="490"/>
      <c r="R136" s="491"/>
      <c r="S136" s="212"/>
    </row>
    <row r="137" spans="1:25">
      <c r="A137" s="144" t="s">
        <v>458</v>
      </c>
      <c r="B137" s="101">
        <v>26</v>
      </c>
      <c r="C137" s="101">
        <v>437</v>
      </c>
      <c r="D137" s="101">
        <v>694</v>
      </c>
      <c r="E137" s="101" t="s">
        <v>331</v>
      </c>
      <c r="F137" s="101" t="s">
        <v>331</v>
      </c>
      <c r="G137" s="101" t="s">
        <v>331</v>
      </c>
      <c r="H137" s="101">
        <v>6</v>
      </c>
      <c r="I137" s="65">
        <f t="shared" si="6"/>
        <v>1163</v>
      </c>
      <c r="J137" s="207">
        <f>SUM(B137:H137)</f>
        <v>1163</v>
      </c>
      <c r="K137" s="101">
        <v>285854</v>
      </c>
      <c r="L137" s="101">
        <v>102086</v>
      </c>
      <c r="M137" s="101">
        <v>916800</v>
      </c>
      <c r="N137" s="101" t="s">
        <v>331</v>
      </c>
      <c r="O137" s="101" t="s">
        <v>331</v>
      </c>
      <c r="P137" s="101" t="s">
        <v>331</v>
      </c>
      <c r="Q137" s="101">
        <v>212609</v>
      </c>
      <c r="R137" s="204">
        <f t="shared" si="3"/>
        <v>1517349</v>
      </c>
      <c r="S137" s="3">
        <v>1825661</v>
      </c>
      <c r="T137"/>
      <c r="U137"/>
      <c r="V137"/>
      <c r="W137"/>
      <c r="X137"/>
    </row>
    <row r="138" spans="1:25">
      <c r="A138" s="144" t="s">
        <v>459</v>
      </c>
      <c r="B138" s="490" t="s">
        <v>766</v>
      </c>
      <c r="C138" s="490"/>
      <c r="D138" s="490"/>
      <c r="E138" s="490"/>
      <c r="F138" s="490"/>
      <c r="G138" s="490"/>
      <c r="H138" s="490"/>
      <c r="I138" s="490"/>
      <c r="J138" s="490"/>
      <c r="K138" s="490"/>
      <c r="L138" s="490"/>
      <c r="M138" s="490"/>
      <c r="N138" s="490"/>
      <c r="O138" s="490"/>
      <c r="P138" s="490"/>
      <c r="Q138" s="490"/>
      <c r="R138" s="491"/>
      <c r="S138" s="212"/>
    </row>
    <row r="139" spans="1:25">
      <c r="A139" s="144" t="s">
        <v>460</v>
      </c>
      <c r="B139" s="101">
        <v>1</v>
      </c>
      <c r="C139" s="101">
        <v>141</v>
      </c>
      <c r="D139" s="101">
        <v>132</v>
      </c>
      <c r="E139" s="101" t="s">
        <v>331</v>
      </c>
      <c r="F139" s="101" t="s">
        <v>331</v>
      </c>
      <c r="G139" s="101" t="s">
        <v>331</v>
      </c>
      <c r="H139" s="101">
        <v>1</v>
      </c>
      <c r="I139" s="65">
        <f t="shared" si="6"/>
        <v>275</v>
      </c>
      <c r="J139" s="207">
        <f>SUM(B139:H139)</f>
        <v>275</v>
      </c>
      <c r="K139" s="101">
        <v>15308</v>
      </c>
      <c r="L139" s="101">
        <v>33067</v>
      </c>
      <c r="M139" s="101">
        <v>139891</v>
      </c>
      <c r="N139" s="101" t="s">
        <v>331</v>
      </c>
      <c r="O139" s="101" t="s">
        <v>331</v>
      </c>
      <c r="P139" s="101" t="s">
        <v>331</v>
      </c>
      <c r="Q139" s="101">
        <v>12629</v>
      </c>
      <c r="R139" s="204">
        <f t="shared" si="3"/>
        <v>200895</v>
      </c>
      <c r="S139" s="3">
        <v>1825661</v>
      </c>
    </row>
    <row r="140" spans="1:25">
      <c r="A140" s="144" t="s">
        <v>527</v>
      </c>
      <c r="B140" s="101" t="s">
        <v>331</v>
      </c>
      <c r="C140" s="101">
        <v>17</v>
      </c>
      <c r="D140" s="101">
        <v>16</v>
      </c>
      <c r="E140" s="101" t="s">
        <v>331</v>
      </c>
      <c r="F140" s="101" t="s">
        <v>331</v>
      </c>
      <c r="G140" s="101" t="s">
        <v>331</v>
      </c>
      <c r="H140" s="101" t="s">
        <v>331</v>
      </c>
      <c r="I140" s="65">
        <f t="shared" si="6"/>
        <v>33</v>
      </c>
      <c r="J140" s="207">
        <f>SUM(B140:H140)</f>
        <v>33</v>
      </c>
      <c r="K140" s="101" t="s">
        <v>331</v>
      </c>
      <c r="L140" s="101">
        <v>2501</v>
      </c>
      <c r="M140" s="101">
        <v>12439</v>
      </c>
      <c r="N140" s="101" t="s">
        <v>331</v>
      </c>
      <c r="O140" s="101" t="s">
        <v>331</v>
      </c>
      <c r="P140" s="101" t="s">
        <v>331</v>
      </c>
      <c r="Q140" s="101" t="s">
        <v>331</v>
      </c>
      <c r="R140" s="204">
        <f t="shared" si="3"/>
        <v>14940</v>
      </c>
      <c r="S140" s="3">
        <v>1825661</v>
      </c>
    </row>
    <row r="141" spans="1:25">
      <c r="A141" s="144" t="s">
        <v>528</v>
      </c>
      <c r="B141" s="101" t="s">
        <v>331</v>
      </c>
      <c r="C141" s="101" t="s">
        <v>331</v>
      </c>
      <c r="D141" s="101" t="s">
        <v>331</v>
      </c>
      <c r="E141" s="101" t="s">
        <v>331</v>
      </c>
      <c r="F141" s="101" t="s">
        <v>331</v>
      </c>
      <c r="G141" s="101" t="s">
        <v>331</v>
      </c>
      <c r="H141" s="101" t="s">
        <v>331</v>
      </c>
      <c r="I141" s="65">
        <f t="shared" si="6"/>
        <v>0</v>
      </c>
      <c r="J141" s="207">
        <f>SUM(B141:H141)</f>
        <v>0</v>
      </c>
      <c r="K141" s="101" t="s">
        <v>331</v>
      </c>
      <c r="L141" s="101" t="s">
        <v>331</v>
      </c>
      <c r="M141" s="101" t="s">
        <v>331</v>
      </c>
      <c r="N141" s="101" t="s">
        <v>331</v>
      </c>
      <c r="O141" s="101" t="s">
        <v>331</v>
      </c>
      <c r="P141" s="101" t="s">
        <v>331</v>
      </c>
      <c r="Q141" s="101" t="s">
        <v>331</v>
      </c>
      <c r="R141" s="204">
        <f t="shared" si="3"/>
        <v>0</v>
      </c>
      <c r="S141" s="3">
        <v>1825661</v>
      </c>
      <c r="T141"/>
      <c r="U141"/>
      <c r="V141"/>
      <c r="W141"/>
      <c r="X141"/>
      <c r="Y141"/>
    </row>
    <row r="142" spans="1:25">
      <c r="A142" s="144" t="s">
        <v>461</v>
      </c>
      <c r="B142" s="490" t="s">
        <v>766</v>
      </c>
      <c r="C142" s="490"/>
      <c r="D142" s="490"/>
      <c r="E142" s="490"/>
      <c r="F142" s="490"/>
      <c r="G142" s="490"/>
      <c r="H142" s="490"/>
      <c r="I142" s="490"/>
      <c r="J142" s="490"/>
      <c r="K142" s="490"/>
      <c r="L142" s="490"/>
      <c r="M142" s="490"/>
      <c r="N142" s="490"/>
      <c r="O142" s="490"/>
      <c r="P142" s="490"/>
      <c r="Q142" s="490"/>
      <c r="R142" s="491"/>
      <c r="S142" s="212"/>
    </row>
    <row r="143" spans="1:25">
      <c r="A143" s="144" t="s">
        <v>462</v>
      </c>
      <c r="B143" s="101">
        <v>13</v>
      </c>
      <c r="C143" s="101">
        <v>271</v>
      </c>
      <c r="D143" s="101">
        <v>666</v>
      </c>
      <c r="E143" s="101" t="s">
        <v>331</v>
      </c>
      <c r="F143" s="101">
        <v>1</v>
      </c>
      <c r="G143" s="101" t="s">
        <v>331</v>
      </c>
      <c r="H143" s="101">
        <v>7</v>
      </c>
      <c r="I143" s="65">
        <f t="shared" si="6"/>
        <v>958</v>
      </c>
      <c r="J143" s="207">
        <f t="shared" ref="J143:J148" si="8">SUM(B143:H143)</f>
        <v>958</v>
      </c>
      <c r="K143" s="101">
        <v>143148</v>
      </c>
      <c r="L143" s="101">
        <v>88231</v>
      </c>
      <c r="M143" s="101">
        <v>746934</v>
      </c>
      <c r="N143" s="101" t="s">
        <v>331</v>
      </c>
      <c r="O143" s="101">
        <v>1982</v>
      </c>
      <c r="P143" s="101" t="s">
        <v>331</v>
      </c>
      <c r="Q143" s="101">
        <v>122087</v>
      </c>
      <c r="R143" s="204">
        <f t="shared" si="3"/>
        <v>1102382</v>
      </c>
      <c r="S143" s="3">
        <v>1825661</v>
      </c>
    </row>
    <row r="144" spans="1:25">
      <c r="A144" s="144" t="s">
        <v>768</v>
      </c>
      <c r="B144" s="101">
        <v>15</v>
      </c>
      <c r="C144" s="101">
        <v>409</v>
      </c>
      <c r="D144" s="101">
        <v>740</v>
      </c>
      <c r="E144" s="101" t="s">
        <v>331</v>
      </c>
      <c r="F144" s="101" t="s">
        <v>331</v>
      </c>
      <c r="G144" s="101" t="s">
        <v>331</v>
      </c>
      <c r="H144" s="101">
        <v>35</v>
      </c>
      <c r="I144" s="65">
        <f t="shared" si="6"/>
        <v>1199</v>
      </c>
      <c r="J144" s="207">
        <f t="shared" si="8"/>
        <v>1199</v>
      </c>
      <c r="K144" s="101">
        <v>172872</v>
      </c>
      <c r="L144" s="101">
        <v>94014</v>
      </c>
      <c r="M144" s="101">
        <v>969814</v>
      </c>
      <c r="N144" s="101" t="s">
        <v>331</v>
      </c>
      <c r="O144" s="101" t="s">
        <v>331</v>
      </c>
      <c r="P144" s="101" t="s">
        <v>331</v>
      </c>
      <c r="Q144" s="101">
        <v>84506</v>
      </c>
      <c r="R144" s="204">
        <f t="shared" si="3"/>
        <v>1321206</v>
      </c>
      <c r="S144" s="3">
        <v>1825661</v>
      </c>
    </row>
    <row r="145" spans="1:19">
      <c r="A145" s="144" t="s">
        <v>770</v>
      </c>
      <c r="B145" s="101">
        <v>1</v>
      </c>
      <c r="C145" s="101">
        <v>230</v>
      </c>
      <c r="D145" s="101">
        <v>396</v>
      </c>
      <c r="E145" s="101" t="s">
        <v>331</v>
      </c>
      <c r="F145" s="101">
        <v>1</v>
      </c>
      <c r="G145" s="101" t="s">
        <v>331</v>
      </c>
      <c r="H145" s="101">
        <v>7</v>
      </c>
      <c r="I145" s="65">
        <f t="shared" si="6"/>
        <v>635</v>
      </c>
      <c r="J145" s="207">
        <f t="shared" si="8"/>
        <v>635</v>
      </c>
      <c r="K145" s="101">
        <v>5060</v>
      </c>
      <c r="L145" s="101">
        <v>44476</v>
      </c>
      <c r="M145" s="101">
        <v>511135</v>
      </c>
      <c r="N145" s="101" t="s">
        <v>331</v>
      </c>
      <c r="O145" s="101">
        <v>307</v>
      </c>
      <c r="P145" s="101" t="s">
        <v>331</v>
      </c>
      <c r="Q145" s="101">
        <v>17681</v>
      </c>
      <c r="R145" s="204">
        <f t="shared" si="3"/>
        <v>578659</v>
      </c>
      <c r="S145" s="3">
        <v>1825661</v>
      </c>
    </row>
    <row r="146" spans="1:19">
      <c r="A146" s="144" t="s">
        <v>769</v>
      </c>
      <c r="B146" s="101">
        <v>7</v>
      </c>
      <c r="C146" s="101">
        <v>215</v>
      </c>
      <c r="D146" s="101">
        <v>388</v>
      </c>
      <c r="E146" s="101" t="s">
        <v>331</v>
      </c>
      <c r="F146" s="101" t="s">
        <v>331</v>
      </c>
      <c r="G146" s="101">
        <v>1</v>
      </c>
      <c r="H146" s="101">
        <v>11</v>
      </c>
      <c r="I146" s="65">
        <f t="shared" si="6"/>
        <v>622</v>
      </c>
      <c r="J146" s="207">
        <f t="shared" si="8"/>
        <v>622</v>
      </c>
      <c r="K146" s="101">
        <v>150427</v>
      </c>
      <c r="L146" s="101">
        <v>76058</v>
      </c>
      <c r="M146" s="101">
        <v>444527</v>
      </c>
      <c r="N146" s="101" t="s">
        <v>331</v>
      </c>
      <c r="O146" s="101" t="s">
        <v>331</v>
      </c>
      <c r="P146" s="101">
        <v>1810</v>
      </c>
      <c r="Q146" s="101">
        <v>17242</v>
      </c>
      <c r="R146" s="204">
        <f t="shared" si="3"/>
        <v>690064</v>
      </c>
      <c r="S146" s="3">
        <v>1825661</v>
      </c>
    </row>
    <row r="147" spans="1:19">
      <c r="A147" s="144" t="s">
        <v>767</v>
      </c>
      <c r="B147" s="101">
        <v>14</v>
      </c>
      <c r="C147" s="101">
        <v>273</v>
      </c>
      <c r="D147" s="101">
        <v>450</v>
      </c>
      <c r="E147" s="101" t="s">
        <v>331</v>
      </c>
      <c r="F147" s="101" t="s">
        <v>331</v>
      </c>
      <c r="G147" s="101">
        <v>2</v>
      </c>
      <c r="H147" s="101">
        <v>34</v>
      </c>
      <c r="I147" s="65">
        <f t="shared" si="6"/>
        <v>773</v>
      </c>
      <c r="J147" s="207">
        <f t="shared" si="8"/>
        <v>773</v>
      </c>
      <c r="K147" s="101">
        <v>118237</v>
      </c>
      <c r="L147" s="101">
        <v>68195</v>
      </c>
      <c r="M147" s="101">
        <v>629623</v>
      </c>
      <c r="N147" s="101" t="s">
        <v>331</v>
      </c>
      <c r="O147" s="101" t="s">
        <v>331</v>
      </c>
      <c r="P147" s="101">
        <v>50081</v>
      </c>
      <c r="Q147" s="101">
        <v>89443</v>
      </c>
      <c r="R147" s="204">
        <f t="shared" si="3"/>
        <v>955579</v>
      </c>
      <c r="S147" s="3">
        <v>1825661</v>
      </c>
    </row>
    <row r="148" spans="1:19">
      <c r="A148" s="144" t="s">
        <v>463</v>
      </c>
      <c r="B148" s="101">
        <v>8</v>
      </c>
      <c r="C148" s="101">
        <v>347</v>
      </c>
      <c r="D148" s="101">
        <v>481</v>
      </c>
      <c r="E148" s="101" t="s">
        <v>331</v>
      </c>
      <c r="F148" s="101" t="s">
        <v>331</v>
      </c>
      <c r="G148" s="101" t="s">
        <v>331</v>
      </c>
      <c r="H148" s="101">
        <v>1</v>
      </c>
      <c r="I148" s="65">
        <f t="shared" si="6"/>
        <v>837</v>
      </c>
      <c r="J148" s="207">
        <f t="shared" si="8"/>
        <v>837</v>
      </c>
      <c r="K148" s="101">
        <v>91298</v>
      </c>
      <c r="L148" s="101">
        <v>82662</v>
      </c>
      <c r="M148" s="101">
        <v>580027</v>
      </c>
      <c r="N148" s="101" t="s">
        <v>331</v>
      </c>
      <c r="O148" s="101" t="s">
        <v>331</v>
      </c>
      <c r="P148" s="101" t="s">
        <v>331</v>
      </c>
      <c r="Q148" s="101">
        <v>174</v>
      </c>
      <c r="R148" s="204">
        <f t="shared" si="3"/>
        <v>754161</v>
      </c>
      <c r="S148" s="3">
        <v>1825661</v>
      </c>
    </row>
    <row r="149" spans="1:19">
      <c r="A149" s="144" t="s">
        <v>388</v>
      </c>
      <c r="B149" s="490" t="s">
        <v>766</v>
      </c>
      <c r="C149" s="490"/>
      <c r="D149" s="490"/>
      <c r="E149" s="490"/>
      <c r="F149" s="490"/>
      <c r="G149" s="490"/>
      <c r="H149" s="490"/>
      <c r="I149" s="490"/>
      <c r="J149" s="490"/>
      <c r="K149" s="490"/>
      <c r="L149" s="490"/>
      <c r="M149" s="490"/>
      <c r="N149" s="490"/>
      <c r="O149" s="490"/>
      <c r="P149" s="490"/>
      <c r="Q149" s="490"/>
      <c r="R149" s="491"/>
      <c r="S149" s="212"/>
    </row>
    <row r="150" spans="1:19">
      <c r="A150" s="144" t="s">
        <v>467</v>
      </c>
      <c r="B150" s="490" t="s">
        <v>766</v>
      </c>
      <c r="C150" s="490"/>
      <c r="D150" s="490"/>
      <c r="E150" s="490"/>
      <c r="F150" s="490"/>
      <c r="G150" s="490"/>
      <c r="H150" s="490"/>
      <c r="I150" s="490"/>
      <c r="J150" s="490"/>
      <c r="K150" s="490"/>
      <c r="L150" s="490"/>
      <c r="M150" s="490"/>
      <c r="N150" s="490"/>
      <c r="O150" s="490"/>
      <c r="P150" s="490"/>
      <c r="Q150" s="490"/>
      <c r="R150" s="491"/>
      <c r="S150" s="212"/>
    </row>
    <row r="151" spans="1:19">
      <c r="A151" s="144" t="s">
        <v>389</v>
      </c>
      <c r="B151" s="490" t="s">
        <v>766</v>
      </c>
      <c r="C151" s="490"/>
      <c r="D151" s="490"/>
      <c r="E151" s="490"/>
      <c r="F151" s="490"/>
      <c r="G151" s="490"/>
      <c r="H151" s="490"/>
      <c r="I151" s="490"/>
      <c r="J151" s="490"/>
      <c r="K151" s="490"/>
      <c r="L151" s="490"/>
      <c r="M151" s="490"/>
      <c r="N151" s="490"/>
      <c r="O151" s="490"/>
      <c r="P151" s="490"/>
      <c r="Q151" s="490"/>
      <c r="R151" s="491"/>
      <c r="S151" s="212"/>
    </row>
    <row r="152" spans="1:19">
      <c r="A152" s="144" t="s">
        <v>464</v>
      </c>
      <c r="B152" s="490" t="s">
        <v>766</v>
      </c>
      <c r="C152" s="490"/>
      <c r="D152" s="490"/>
      <c r="E152" s="490"/>
      <c r="F152" s="490"/>
      <c r="G152" s="490"/>
      <c r="H152" s="490"/>
      <c r="I152" s="490"/>
      <c r="J152" s="490"/>
      <c r="K152" s="490"/>
      <c r="L152" s="490"/>
      <c r="M152" s="490"/>
      <c r="N152" s="490"/>
      <c r="O152" s="490"/>
      <c r="P152" s="490"/>
      <c r="Q152" s="490"/>
      <c r="R152" s="491"/>
      <c r="S152" s="212"/>
    </row>
    <row r="153" spans="1:19">
      <c r="A153" s="144" t="s">
        <v>465</v>
      </c>
      <c r="B153" s="490" t="s">
        <v>766</v>
      </c>
      <c r="C153" s="490"/>
      <c r="D153" s="490"/>
      <c r="E153" s="490"/>
      <c r="F153" s="490"/>
      <c r="G153" s="490"/>
      <c r="H153" s="490"/>
      <c r="I153" s="490"/>
      <c r="J153" s="490"/>
      <c r="K153" s="490"/>
      <c r="L153" s="490"/>
      <c r="M153" s="490"/>
      <c r="N153" s="490"/>
      <c r="O153" s="490"/>
      <c r="P153" s="490"/>
      <c r="Q153" s="490"/>
      <c r="R153" s="491"/>
      <c r="S153" s="212"/>
    </row>
    <row r="154" spans="1:19">
      <c r="A154" s="144" t="s">
        <v>466</v>
      </c>
      <c r="B154" s="490" t="s">
        <v>766</v>
      </c>
      <c r="C154" s="490"/>
      <c r="D154" s="490"/>
      <c r="E154" s="490"/>
      <c r="F154" s="490"/>
      <c r="G154" s="490"/>
      <c r="H154" s="490"/>
      <c r="I154" s="490"/>
      <c r="J154" s="490"/>
      <c r="K154" s="490"/>
      <c r="L154" s="490"/>
      <c r="M154" s="490"/>
      <c r="N154" s="490"/>
      <c r="O154" s="490"/>
      <c r="P154" s="490"/>
      <c r="Q154" s="490"/>
      <c r="R154" s="491"/>
      <c r="S154" s="212"/>
    </row>
    <row r="155" spans="1:19">
      <c r="A155" s="144" t="s">
        <v>390</v>
      </c>
      <c r="B155" s="490" t="s">
        <v>766</v>
      </c>
      <c r="C155" s="490"/>
      <c r="D155" s="490"/>
      <c r="E155" s="490"/>
      <c r="F155" s="490"/>
      <c r="G155" s="490"/>
      <c r="H155" s="490"/>
      <c r="I155" s="490"/>
      <c r="J155" s="490"/>
      <c r="K155" s="490"/>
      <c r="L155" s="490"/>
      <c r="M155" s="490"/>
      <c r="N155" s="490"/>
      <c r="O155" s="490"/>
      <c r="P155" s="490"/>
      <c r="Q155" s="490"/>
      <c r="R155" s="491"/>
      <c r="S155" s="212"/>
    </row>
    <row r="156" spans="1:19">
      <c r="A156" s="144" t="s">
        <v>391</v>
      </c>
      <c r="B156" s="101">
        <v>3</v>
      </c>
      <c r="C156" s="101">
        <v>194</v>
      </c>
      <c r="D156" s="101">
        <v>158</v>
      </c>
      <c r="E156" s="101" t="s">
        <v>331</v>
      </c>
      <c r="F156" s="101">
        <v>2</v>
      </c>
      <c r="G156" s="101" t="s">
        <v>331</v>
      </c>
      <c r="H156" s="101">
        <v>3</v>
      </c>
      <c r="I156" s="65">
        <f t="shared" ref="I156:I161" si="9">SUM(B156:H156)</f>
        <v>360</v>
      </c>
      <c r="J156" s="207">
        <f>SUM(B156:H156)</f>
        <v>360</v>
      </c>
      <c r="K156" s="101">
        <v>18548</v>
      </c>
      <c r="L156" s="101">
        <v>41632</v>
      </c>
      <c r="M156" s="101">
        <v>171820</v>
      </c>
      <c r="N156" s="101" t="s">
        <v>331</v>
      </c>
      <c r="O156" s="101">
        <v>168</v>
      </c>
      <c r="P156" s="101" t="s">
        <v>331</v>
      </c>
      <c r="Q156" s="101">
        <v>6973</v>
      </c>
      <c r="R156" s="204">
        <f t="shared" si="3"/>
        <v>239141</v>
      </c>
      <c r="S156" s="3">
        <v>1825661</v>
      </c>
    </row>
    <row r="157" spans="1:19">
      <c r="A157" s="144" t="s">
        <v>468</v>
      </c>
      <c r="B157" s="101">
        <v>4</v>
      </c>
      <c r="C157" s="101">
        <v>131</v>
      </c>
      <c r="D157" s="101">
        <v>228</v>
      </c>
      <c r="E157" s="101" t="s">
        <v>331</v>
      </c>
      <c r="F157" s="101" t="s">
        <v>331</v>
      </c>
      <c r="G157" s="101" t="s">
        <v>331</v>
      </c>
      <c r="H157" s="101">
        <v>2</v>
      </c>
      <c r="I157" s="65">
        <f t="shared" si="9"/>
        <v>365</v>
      </c>
      <c r="J157" s="207">
        <f>SUM(B157:H157)</f>
        <v>365</v>
      </c>
      <c r="K157" s="101">
        <v>35528</v>
      </c>
      <c r="L157" s="101">
        <v>39714</v>
      </c>
      <c r="M157" s="101">
        <v>248313</v>
      </c>
      <c r="N157" s="101" t="s">
        <v>331</v>
      </c>
      <c r="O157" s="101" t="s">
        <v>331</v>
      </c>
      <c r="P157" s="101" t="s">
        <v>331</v>
      </c>
      <c r="Q157" s="101">
        <v>1316</v>
      </c>
      <c r="R157" s="204">
        <f t="shared" si="3"/>
        <v>324871</v>
      </c>
      <c r="S157" s="3">
        <v>1825661</v>
      </c>
    </row>
    <row r="158" spans="1:19">
      <c r="A158" s="144" t="s">
        <v>469</v>
      </c>
      <c r="B158" s="490" t="s">
        <v>766</v>
      </c>
      <c r="C158" s="490"/>
      <c r="D158" s="490"/>
      <c r="E158" s="490"/>
      <c r="F158" s="490"/>
      <c r="G158" s="490"/>
      <c r="H158" s="490"/>
      <c r="I158" s="490"/>
      <c r="J158" s="490"/>
      <c r="K158" s="490"/>
      <c r="L158" s="490"/>
      <c r="M158" s="490"/>
      <c r="N158" s="490"/>
      <c r="O158" s="490"/>
      <c r="P158" s="490"/>
      <c r="Q158" s="490"/>
      <c r="R158" s="491"/>
      <c r="S158" s="212"/>
    </row>
    <row r="159" spans="1:19">
      <c r="A159" s="144" t="s">
        <v>470</v>
      </c>
      <c r="B159" s="101">
        <v>4</v>
      </c>
      <c r="C159" s="101">
        <v>81</v>
      </c>
      <c r="D159" s="101">
        <v>190</v>
      </c>
      <c r="E159" s="101" t="s">
        <v>331</v>
      </c>
      <c r="F159" s="101" t="s">
        <v>331</v>
      </c>
      <c r="G159" s="101" t="s">
        <v>331</v>
      </c>
      <c r="H159" s="101">
        <v>1</v>
      </c>
      <c r="I159" s="65">
        <f t="shared" si="9"/>
        <v>276</v>
      </c>
      <c r="J159" s="207">
        <f>SUM(B159:H159)</f>
        <v>276</v>
      </c>
      <c r="K159" s="101">
        <v>40659</v>
      </c>
      <c r="L159" s="101">
        <v>19578</v>
      </c>
      <c r="M159" s="101">
        <v>210073</v>
      </c>
      <c r="N159" s="101" t="s">
        <v>331</v>
      </c>
      <c r="O159" s="101" t="s">
        <v>331</v>
      </c>
      <c r="P159" s="101" t="s">
        <v>331</v>
      </c>
      <c r="Q159" s="101">
        <v>3770</v>
      </c>
      <c r="R159" s="204">
        <f t="shared" si="3"/>
        <v>274080</v>
      </c>
      <c r="S159" s="3">
        <v>1825661</v>
      </c>
    </row>
    <row r="160" spans="1:19">
      <c r="A160" s="144" t="s">
        <v>471</v>
      </c>
      <c r="B160" s="490" t="s">
        <v>766</v>
      </c>
      <c r="C160" s="490"/>
      <c r="D160" s="490"/>
      <c r="E160" s="490"/>
      <c r="F160" s="490"/>
      <c r="G160" s="490"/>
      <c r="H160" s="490"/>
      <c r="I160" s="490"/>
      <c r="J160" s="490"/>
      <c r="K160" s="490"/>
      <c r="L160" s="490"/>
      <c r="M160" s="490"/>
      <c r="N160" s="490"/>
      <c r="O160" s="490"/>
      <c r="P160" s="490"/>
      <c r="Q160" s="490"/>
      <c r="R160" s="491"/>
      <c r="S160" s="212"/>
    </row>
    <row r="161" spans="1:19">
      <c r="A161" s="144" t="s">
        <v>529</v>
      </c>
      <c r="B161" s="101">
        <v>1</v>
      </c>
      <c r="C161" s="101">
        <v>5</v>
      </c>
      <c r="D161" s="101">
        <v>15</v>
      </c>
      <c r="E161" s="101" t="s">
        <v>331</v>
      </c>
      <c r="F161" s="101" t="s">
        <v>331</v>
      </c>
      <c r="G161" s="101" t="s">
        <v>331</v>
      </c>
      <c r="H161" s="101" t="s">
        <v>331</v>
      </c>
      <c r="I161" s="65">
        <f t="shared" si="9"/>
        <v>21</v>
      </c>
      <c r="J161" s="207">
        <f>SUM(B161:H161)</f>
        <v>21</v>
      </c>
      <c r="K161" s="101">
        <v>3399</v>
      </c>
      <c r="L161" s="101">
        <v>237</v>
      </c>
      <c r="M161" s="101">
        <v>8697</v>
      </c>
      <c r="N161" s="101" t="s">
        <v>331</v>
      </c>
      <c r="O161" s="101" t="s">
        <v>331</v>
      </c>
      <c r="P161" s="101" t="s">
        <v>331</v>
      </c>
      <c r="Q161" s="101" t="s">
        <v>331</v>
      </c>
      <c r="R161" s="204">
        <f t="shared" si="3"/>
        <v>12333</v>
      </c>
      <c r="S161" s="3">
        <v>1825661</v>
      </c>
    </row>
    <row r="162" spans="1:19">
      <c r="B162" s="213">
        <f t="shared" ref="B162:Q162" si="10">SUM(B5:B161)</f>
        <v>1530</v>
      </c>
      <c r="C162" s="213">
        <f t="shared" si="10"/>
        <v>30465</v>
      </c>
      <c r="D162" s="213">
        <f t="shared" si="10"/>
        <v>51713</v>
      </c>
      <c r="E162" s="213">
        <f t="shared" si="10"/>
        <v>11</v>
      </c>
      <c r="F162" s="213">
        <f t="shared" si="10"/>
        <v>58</v>
      </c>
      <c r="G162" s="213">
        <f t="shared" si="10"/>
        <v>50</v>
      </c>
      <c r="H162" s="213">
        <f>SUM(H5:H161)</f>
        <v>1561</v>
      </c>
      <c r="I162" s="19">
        <f t="shared" si="10"/>
        <v>85388</v>
      </c>
      <c r="J162" s="206">
        <f>SUM(J6:J161)</f>
        <v>85388</v>
      </c>
      <c r="K162" s="215">
        <f>SUM(K5:K161)</f>
        <v>24227372</v>
      </c>
      <c r="L162" s="214">
        <f t="shared" si="10"/>
        <v>7389415</v>
      </c>
      <c r="M162" s="214">
        <f>SUM(M5:M161)</f>
        <v>63549403</v>
      </c>
      <c r="N162" s="214">
        <f t="shared" si="10"/>
        <v>37589</v>
      </c>
      <c r="O162" s="214">
        <f t="shared" si="10"/>
        <v>52577</v>
      </c>
      <c r="P162" s="214">
        <f t="shared" si="10"/>
        <v>219746</v>
      </c>
      <c r="Q162" s="214">
        <f t="shared" si="10"/>
        <v>47119167</v>
      </c>
      <c r="S162" s="208">
        <f>SUM(S6:S161)</f>
        <v>200822710</v>
      </c>
    </row>
    <row r="165" spans="1:19">
      <c r="A165" s="217" t="s">
        <v>257</v>
      </c>
      <c r="B165" s="486" t="s">
        <v>773</v>
      </c>
      <c r="C165" s="486"/>
      <c r="D165" s="486"/>
      <c r="E165" s="486"/>
      <c r="F165" s="486"/>
      <c r="G165" s="486"/>
      <c r="H165" s="486"/>
      <c r="I165" s="216"/>
      <c r="J165" s="221"/>
      <c r="K165" s="486" t="s">
        <v>774</v>
      </c>
      <c r="L165" s="486"/>
      <c r="M165" s="486"/>
      <c r="N165" s="486"/>
      <c r="O165" s="486"/>
      <c r="P165" s="486"/>
      <c r="Q165" s="486"/>
    </row>
    <row r="166" spans="1:19">
      <c r="A166" s="199" t="s">
        <v>240</v>
      </c>
      <c r="B166" s="24" t="s">
        <v>67</v>
      </c>
      <c r="C166" s="24" t="s">
        <v>69</v>
      </c>
      <c r="D166" s="24" t="s">
        <v>71</v>
      </c>
      <c r="E166" s="24" t="s">
        <v>73</v>
      </c>
      <c r="F166" s="24" t="s">
        <v>75</v>
      </c>
      <c r="G166" s="24" t="s">
        <v>77</v>
      </c>
      <c r="H166" s="24" t="s">
        <v>79</v>
      </c>
      <c r="I166" s="216" t="s">
        <v>772</v>
      </c>
      <c r="J166" s="216" t="s">
        <v>772</v>
      </c>
      <c r="K166" s="218" t="s">
        <v>82</v>
      </c>
      <c r="L166" s="218" t="s">
        <v>83</v>
      </c>
      <c r="M166" s="218" t="s">
        <v>84</v>
      </c>
      <c r="N166" s="218" t="s">
        <v>85</v>
      </c>
      <c r="O166" s="218" t="s">
        <v>86</v>
      </c>
      <c r="P166" s="218" t="s">
        <v>87</v>
      </c>
      <c r="Q166" s="218" t="s">
        <v>88</v>
      </c>
      <c r="S166" s="216" t="s">
        <v>772</v>
      </c>
    </row>
    <row r="167" spans="1:19">
      <c r="A167" s="86" t="s">
        <v>395</v>
      </c>
      <c r="B167" s="219" t="s">
        <v>765</v>
      </c>
      <c r="C167" s="219"/>
      <c r="D167" s="219"/>
      <c r="E167" s="219"/>
      <c r="F167" s="219"/>
      <c r="G167" s="219"/>
      <c r="H167" s="219"/>
      <c r="J167" s="219"/>
      <c r="K167" s="219"/>
      <c r="L167" s="219"/>
      <c r="M167" s="219"/>
      <c r="N167" s="219"/>
      <c r="O167" s="219"/>
      <c r="P167" s="219"/>
      <c r="Q167" s="219"/>
      <c r="S167" s="219"/>
    </row>
    <row r="168" spans="1:19">
      <c r="A168" s="86" t="s">
        <v>396</v>
      </c>
      <c r="B168" s="101">
        <v>9</v>
      </c>
      <c r="C168" s="101">
        <v>331</v>
      </c>
      <c r="D168" s="101">
        <v>980</v>
      </c>
      <c r="E168" s="101">
        <v>0</v>
      </c>
      <c r="F168" s="101">
        <v>1</v>
      </c>
      <c r="G168" s="101">
        <v>0</v>
      </c>
      <c r="H168" s="101">
        <v>4</v>
      </c>
      <c r="J168" s="65">
        <f>SUM(B168:I168)</f>
        <v>1325</v>
      </c>
      <c r="K168" s="101">
        <v>129661.89191999999</v>
      </c>
      <c r="L168" s="101">
        <v>120571.71494999999</v>
      </c>
      <c r="M168" s="101">
        <v>1457946.4677259999</v>
      </c>
      <c r="N168" s="101">
        <v>0</v>
      </c>
      <c r="O168" s="101">
        <v>3132.9709180000009</v>
      </c>
      <c r="P168" s="101">
        <v>0</v>
      </c>
      <c r="Q168" s="101">
        <v>157997.11588699999</v>
      </c>
      <c r="S168" s="65">
        <f>SUM(K168:R168)</f>
        <v>1869310.1614009999</v>
      </c>
    </row>
    <row r="169" spans="1:19">
      <c r="A169" s="86" t="s">
        <v>513</v>
      </c>
      <c r="B169" s="220" t="s">
        <v>775</v>
      </c>
      <c r="C169" s="220"/>
      <c r="D169" s="220"/>
      <c r="E169" s="220"/>
      <c r="F169" s="220"/>
      <c r="G169" s="220"/>
      <c r="H169" s="220"/>
      <c r="J169" s="65">
        <f t="shared" ref="J169:J232" si="11">SUM(B169:I169)</f>
        <v>0</v>
      </c>
      <c r="K169" s="220" t="s">
        <v>775</v>
      </c>
      <c r="L169" s="220"/>
      <c r="M169" s="220"/>
      <c r="N169" s="220"/>
      <c r="O169" s="220"/>
      <c r="P169" s="220"/>
      <c r="Q169" s="220"/>
      <c r="S169" s="65">
        <f t="shared" ref="S169:S232" si="12">SUM(K169:R169)</f>
        <v>0</v>
      </c>
    </row>
    <row r="170" spans="1:19">
      <c r="A170" s="86" t="s">
        <v>397</v>
      </c>
      <c r="B170" s="101">
        <v>3</v>
      </c>
      <c r="C170" s="101">
        <v>62</v>
      </c>
      <c r="D170" s="101">
        <v>171</v>
      </c>
      <c r="E170" s="101">
        <v>0</v>
      </c>
      <c r="F170" s="101">
        <v>0</v>
      </c>
      <c r="G170" s="101">
        <v>2</v>
      </c>
      <c r="H170" s="101">
        <v>7</v>
      </c>
      <c r="J170" s="65">
        <f t="shared" si="11"/>
        <v>245</v>
      </c>
      <c r="K170" s="101">
        <v>285177.95261199999</v>
      </c>
      <c r="L170" s="101">
        <v>18628.77573999999</v>
      </c>
      <c r="M170" s="101">
        <v>268755.66335799982</v>
      </c>
      <c r="N170" s="101">
        <v>0</v>
      </c>
      <c r="O170" s="101">
        <v>0</v>
      </c>
      <c r="P170" s="101">
        <v>41789.877288000003</v>
      </c>
      <c r="Q170" s="101">
        <v>1553538</v>
      </c>
      <c r="S170" s="65">
        <f t="shared" si="12"/>
        <v>2167890.2689979998</v>
      </c>
    </row>
    <row r="171" spans="1:19">
      <c r="A171" s="86" t="s">
        <v>398</v>
      </c>
      <c r="B171" s="101">
        <v>7</v>
      </c>
      <c r="C171" s="101">
        <v>376</v>
      </c>
      <c r="D171" s="101">
        <v>786</v>
      </c>
      <c r="E171" s="101">
        <v>0</v>
      </c>
      <c r="F171" s="101">
        <v>2</v>
      </c>
      <c r="G171" s="101">
        <v>0</v>
      </c>
      <c r="H171" s="101">
        <v>12</v>
      </c>
      <c r="J171" s="65">
        <f t="shared" si="11"/>
        <v>1183</v>
      </c>
      <c r="K171" s="101">
        <v>85331.577606000021</v>
      </c>
      <c r="L171" s="101">
        <v>143270.82894400001</v>
      </c>
      <c r="M171" s="101">
        <v>1145422.3839550009</v>
      </c>
      <c r="N171" s="101">
        <v>0</v>
      </c>
      <c r="O171" s="101">
        <v>3035.9635709999998</v>
      </c>
      <c r="P171" s="101">
        <v>0</v>
      </c>
      <c r="Q171" s="101">
        <v>31219.031693000001</v>
      </c>
      <c r="S171" s="65">
        <f t="shared" si="12"/>
        <v>1408279.7857690009</v>
      </c>
    </row>
    <row r="172" spans="1:19">
      <c r="A172" s="86" t="s">
        <v>339</v>
      </c>
      <c r="B172" s="101">
        <v>10</v>
      </c>
      <c r="C172" s="101">
        <v>239</v>
      </c>
      <c r="D172" s="101">
        <v>340</v>
      </c>
      <c r="E172" s="101">
        <v>0</v>
      </c>
      <c r="F172" s="101">
        <v>0</v>
      </c>
      <c r="G172" s="101">
        <v>2</v>
      </c>
      <c r="H172" s="101">
        <v>15</v>
      </c>
      <c r="J172" s="65">
        <f t="shared" si="11"/>
        <v>606</v>
      </c>
      <c r="K172" s="101">
        <v>83767.926297999991</v>
      </c>
      <c r="L172" s="101">
        <v>74779.066790999976</v>
      </c>
      <c r="M172" s="101">
        <v>437952.58503500017</v>
      </c>
      <c r="N172" s="101">
        <v>0</v>
      </c>
      <c r="O172" s="101">
        <v>0</v>
      </c>
      <c r="P172" s="101">
        <v>5624.1325000000024</v>
      </c>
      <c r="Q172" s="101">
        <v>65022.307348000009</v>
      </c>
      <c r="S172" s="65">
        <f t="shared" si="12"/>
        <v>667146.01797200006</v>
      </c>
    </row>
    <row r="173" spans="1:19">
      <c r="A173" s="86" t="s">
        <v>399</v>
      </c>
      <c r="B173" s="101"/>
      <c r="C173" s="101"/>
      <c r="D173" s="101"/>
      <c r="E173" s="101"/>
      <c r="F173" s="101"/>
      <c r="G173" s="101"/>
      <c r="H173" s="101"/>
      <c r="J173" s="65">
        <f t="shared" si="11"/>
        <v>0</v>
      </c>
      <c r="K173" s="101"/>
      <c r="L173" s="101"/>
      <c r="M173" s="101"/>
      <c r="N173" s="101"/>
      <c r="O173" s="101"/>
      <c r="P173" s="101"/>
      <c r="Q173" s="101"/>
      <c r="S173" s="65">
        <f t="shared" si="12"/>
        <v>0</v>
      </c>
    </row>
    <row r="174" spans="1:19">
      <c r="A174" s="86" t="s">
        <v>340</v>
      </c>
      <c r="B174" s="101">
        <v>0</v>
      </c>
      <c r="C174" s="101">
        <v>38</v>
      </c>
      <c r="D174" s="101">
        <v>88</v>
      </c>
      <c r="E174" s="101">
        <v>0</v>
      </c>
      <c r="F174" s="101">
        <v>0</v>
      </c>
      <c r="G174" s="101">
        <v>0</v>
      </c>
      <c r="H174" s="101">
        <v>1</v>
      </c>
      <c r="J174" s="65">
        <f t="shared" si="11"/>
        <v>127</v>
      </c>
      <c r="K174" s="101">
        <v>0</v>
      </c>
      <c r="L174" s="101">
        <v>14306.526808000001</v>
      </c>
      <c r="M174" s="101">
        <v>120096.542395</v>
      </c>
      <c r="N174" s="101">
        <v>0</v>
      </c>
      <c r="O174" s="101">
        <v>0</v>
      </c>
      <c r="P174" s="101">
        <v>0</v>
      </c>
      <c r="Q174" s="101">
        <v>4769</v>
      </c>
      <c r="S174" s="65">
        <f t="shared" si="12"/>
        <v>139172.06920299999</v>
      </c>
    </row>
    <row r="175" spans="1:19">
      <c r="A175" s="86" t="s">
        <v>400</v>
      </c>
      <c r="B175" s="101">
        <v>29</v>
      </c>
      <c r="C175" s="101">
        <v>553</v>
      </c>
      <c r="D175" s="101">
        <v>1005</v>
      </c>
      <c r="E175" s="101">
        <v>1</v>
      </c>
      <c r="F175" s="101">
        <v>1</v>
      </c>
      <c r="G175" s="101">
        <v>0</v>
      </c>
      <c r="H175" s="101">
        <v>15</v>
      </c>
      <c r="J175" s="65">
        <f t="shared" si="11"/>
        <v>1604</v>
      </c>
      <c r="K175" s="101">
        <v>443060.94639500009</v>
      </c>
      <c r="L175" s="101">
        <v>176628.43695599999</v>
      </c>
      <c r="M175" s="101">
        <v>1376819.177415</v>
      </c>
      <c r="N175" s="101">
        <v>140</v>
      </c>
      <c r="O175" s="101">
        <v>1068</v>
      </c>
      <c r="P175" s="101">
        <v>0</v>
      </c>
      <c r="Q175" s="101">
        <v>69310.130870000008</v>
      </c>
      <c r="S175" s="65">
        <f t="shared" si="12"/>
        <v>2067026.6916360001</v>
      </c>
    </row>
    <row r="176" spans="1:19">
      <c r="A176" s="86" t="s">
        <v>499</v>
      </c>
      <c r="B176" s="101">
        <v>0</v>
      </c>
      <c r="C176" s="101">
        <v>2</v>
      </c>
      <c r="D176" s="101">
        <v>1</v>
      </c>
      <c r="E176" s="101">
        <v>0</v>
      </c>
      <c r="F176" s="101">
        <v>0</v>
      </c>
      <c r="G176" s="101">
        <v>0</v>
      </c>
      <c r="H176" s="101">
        <v>0</v>
      </c>
      <c r="J176" s="65">
        <f t="shared" si="11"/>
        <v>3</v>
      </c>
      <c r="K176" s="101">
        <v>0</v>
      </c>
      <c r="L176" s="101">
        <v>211.51965799999999</v>
      </c>
      <c r="M176" s="101">
        <v>1132.90472</v>
      </c>
      <c r="N176" s="101">
        <v>0</v>
      </c>
      <c r="O176" s="101">
        <v>0</v>
      </c>
      <c r="P176" s="101">
        <v>0</v>
      </c>
      <c r="Q176" s="101">
        <v>0</v>
      </c>
      <c r="S176" s="65">
        <f t="shared" si="12"/>
        <v>1344.4243779999999</v>
      </c>
    </row>
    <row r="177" spans="1:19">
      <c r="A177" s="86" t="s">
        <v>500</v>
      </c>
      <c r="B177" s="220" t="s">
        <v>776</v>
      </c>
      <c r="C177" s="220"/>
      <c r="D177" s="220"/>
      <c r="E177" s="220"/>
      <c r="F177" s="220"/>
      <c r="G177" s="220"/>
      <c r="H177" s="220"/>
      <c r="J177" s="65">
        <f t="shared" si="11"/>
        <v>0</v>
      </c>
      <c r="K177" s="220" t="s">
        <v>776</v>
      </c>
      <c r="L177" s="220"/>
      <c r="M177" s="220"/>
      <c r="N177" s="220"/>
      <c r="O177" s="220"/>
      <c r="P177" s="220"/>
      <c r="Q177" s="220"/>
      <c r="S177" s="65">
        <f t="shared" si="12"/>
        <v>0</v>
      </c>
    </row>
    <row r="178" spans="1:19">
      <c r="A178" s="86" t="s">
        <v>401</v>
      </c>
      <c r="B178" s="101"/>
      <c r="C178" s="101"/>
      <c r="D178" s="101"/>
      <c r="E178" s="101"/>
      <c r="F178" s="101"/>
      <c r="G178" s="101"/>
      <c r="H178" s="101"/>
      <c r="J178" s="65">
        <f t="shared" si="11"/>
        <v>0</v>
      </c>
      <c r="K178" s="101"/>
      <c r="L178" s="101"/>
      <c r="M178" s="101"/>
      <c r="N178" s="101"/>
      <c r="O178" s="101"/>
      <c r="P178" s="101"/>
      <c r="Q178" s="101"/>
      <c r="S178" s="65">
        <f t="shared" si="12"/>
        <v>0</v>
      </c>
    </row>
    <row r="179" spans="1:19">
      <c r="A179" s="86" t="s">
        <v>501</v>
      </c>
      <c r="B179" s="101">
        <v>1</v>
      </c>
      <c r="C179" s="101">
        <v>17</v>
      </c>
      <c r="D179" s="101">
        <v>108</v>
      </c>
      <c r="E179" s="101">
        <v>0</v>
      </c>
      <c r="F179" s="101">
        <v>0</v>
      </c>
      <c r="G179" s="101">
        <v>0</v>
      </c>
      <c r="H179" s="101">
        <v>0</v>
      </c>
      <c r="J179" s="65">
        <f t="shared" si="11"/>
        <v>126</v>
      </c>
      <c r="K179" s="101">
        <v>902</v>
      </c>
      <c r="L179" s="101">
        <v>10633.733247</v>
      </c>
      <c r="M179" s="101">
        <v>76815.202764999995</v>
      </c>
      <c r="N179" s="101">
        <v>0</v>
      </c>
      <c r="O179" s="101">
        <v>0</v>
      </c>
      <c r="P179" s="101">
        <v>0</v>
      </c>
      <c r="Q179" s="101">
        <v>0</v>
      </c>
      <c r="S179" s="65">
        <f t="shared" si="12"/>
        <v>88350.936011999991</v>
      </c>
    </row>
    <row r="180" spans="1:19">
      <c r="A180" s="86" t="s">
        <v>341</v>
      </c>
      <c r="B180" s="101">
        <v>0</v>
      </c>
      <c r="C180" s="101">
        <v>86</v>
      </c>
      <c r="D180" s="101">
        <v>100</v>
      </c>
      <c r="E180" s="101">
        <v>0</v>
      </c>
      <c r="F180" s="101">
        <v>2</v>
      </c>
      <c r="G180" s="101">
        <v>0</v>
      </c>
      <c r="H180" s="101">
        <v>0</v>
      </c>
      <c r="J180" s="65">
        <f t="shared" si="11"/>
        <v>188</v>
      </c>
      <c r="K180" s="101">
        <v>0</v>
      </c>
      <c r="L180" s="101">
        <v>24046.971248000009</v>
      </c>
      <c r="M180" s="101">
        <v>129945.426563</v>
      </c>
      <c r="N180" s="101">
        <v>0</v>
      </c>
      <c r="O180" s="101">
        <v>3933.7427969999999</v>
      </c>
      <c r="P180" s="101">
        <v>0</v>
      </c>
      <c r="Q180" s="101">
        <v>0</v>
      </c>
      <c r="S180" s="65">
        <f t="shared" si="12"/>
        <v>157926.14060800002</v>
      </c>
    </row>
    <row r="181" spans="1:19">
      <c r="A181" s="86" t="s">
        <v>402</v>
      </c>
      <c r="B181" s="101"/>
      <c r="C181" s="101"/>
      <c r="D181" s="101"/>
      <c r="E181" s="101"/>
      <c r="F181" s="101"/>
      <c r="G181" s="101"/>
      <c r="H181" s="101"/>
      <c r="J181" s="65">
        <f t="shared" si="11"/>
        <v>0</v>
      </c>
      <c r="K181" s="101"/>
      <c r="L181" s="101"/>
      <c r="M181" s="101"/>
      <c r="N181" s="101"/>
      <c r="O181" s="101"/>
      <c r="P181" s="101"/>
      <c r="Q181" s="101"/>
      <c r="S181" s="65">
        <f t="shared" si="12"/>
        <v>0</v>
      </c>
    </row>
    <row r="182" spans="1:19">
      <c r="A182" s="86" t="s">
        <v>342</v>
      </c>
      <c r="B182" s="101">
        <v>4</v>
      </c>
      <c r="C182" s="101">
        <v>102</v>
      </c>
      <c r="D182" s="101">
        <v>175</v>
      </c>
      <c r="E182" s="101">
        <v>1</v>
      </c>
      <c r="F182" s="101">
        <v>1</v>
      </c>
      <c r="G182" s="101">
        <v>0</v>
      </c>
      <c r="H182" s="101">
        <v>4</v>
      </c>
      <c r="J182" s="65">
        <f t="shared" si="11"/>
        <v>287</v>
      </c>
      <c r="K182" s="101">
        <v>35532.603574000001</v>
      </c>
      <c r="L182" s="101">
        <v>30515.202548000001</v>
      </c>
      <c r="M182" s="101">
        <v>273109.73377699999</v>
      </c>
      <c r="N182" s="101">
        <v>1660.1719680000001</v>
      </c>
      <c r="O182" s="101">
        <v>344.65079100000003</v>
      </c>
      <c r="P182" s="101">
        <v>0</v>
      </c>
      <c r="Q182" s="101">
        <v>7266.0173139999997</v>
      </c>
      <c r="S182" s="65">
        <f t="shared" si="12"/>
        <v>348428.37997199997</v>
      </c>
    </row>
    <row r="183" spans="1:19">
      <c r="A183" s="86" t="s">
        <v>403</v>
      </c>
      <c r="B183" s="101">
        <v>3</v>
      </c>
      <c r="C183" s="101">
        <v>249</v>
      </c>
      <c r="D183" s="101">
        <v>462</v>
      </c>
      <c r="E183" s="101">
        <v>0</v>
      </c>
      <c r="F183" s="101">
        <v>2</v>
      </c>
      <c r="G183" s="101">
        <v>1</v>
      </c>
      <c r="H183" s="101">
        <v>9</v>
      </c>
      <c r="J183" s="65">
        <f t="shared" si="11"/>
        <v>726</v>
      </c>
      <c r="K183" s="101">
        <v>45099.819236000003</v>
      </c>
      <c r="L183" s="101">
        <v>74307.424613999945</v>
      </c>
      <c r="M183" s="101">
        <v>566561.59366600006</v>
      </c>
      <c r="N183" s="101">
        <v>0</v>
      </c>
      <c r="O183" s="101">
        <v>1962.632623</v>
      </c>
      <c r="P183" s="101">
        <v>2167.991876</v>
      </c>
      <c r="Q183" s="101">
        <v>2690008.2724939999</v>
      </c>
      <c r="S183" s="65">
        <f t="shared" si="12"/>
        <v>3380107.7345089996</v>
      </c>
    </row>
    <row r="184" spans="1:19">
      <c r="A184" s="86" t="s">
        <v>404</v>
      </c>
      <c r="B184" s="101">
        <v>7</v>
      </c>
      <c r="C184" s="101">
        <v>151</v>
      </c>
      <c r="D184" s="101">
        <v>295</v>
      </c>
      <c r="E184" s="101">
        <v>0</v>
      </c>
      <c r="F184" s="101">
        <v>0</v>
      </c>
      <c r="G184" s="101">
        <v>0</v>
      </c>
      <c r="H184" s="101">
        <v>4</v>
      </c>
      <c r="J184" s="65">
        <f t="shared" si="11"/>
        <v>457</v>
      </c>
      <c r="K184" s="101">
        <v>75695.948313999994</v>
      </c>
      <c r="L184" s="101">
        <v>45424.664115999964</v>
      </c>
      <c r="M184" s="101">
        <v>425588.80898199999</v>
      </c>
      <c r="N184" s="101">
        <v>0</v>
      </c>
      <c r="O184" s="101">
        <v>0</v>
      </c>
      <c r="P184" s="101">
        <v>0</v>
      </c>
      <c r="Q184" s="101">
        <v>26353.623528</v>
      </c>
      <c r="S184" s="65">
        <f t="shared" si="12"/>
        <v>573063.04493999993</v>
      </c>
    </row>
    <row r="185" spans="1:19">
      <c r="A185" s="86" t="s">
        <v>343</v>
      </c>
      <c r="B185" s="101"/>
      <c r="C185" s="101"/>
      <c r="D185" s="101"/>
      <c r="E185" s="101"/>
      <c r="F185" s="101"/>
      <c r="G185" s="101"/>
      <c r="H185" s="101"/>
      <c r="J185" s="65">
        <f t="shared" si="11"/>
        <v>0</v>
      </c>
      <c r="K185" s="101"/>
      <c r="L185" s="101"/>
      <c r="M185" s="101"/>
      <c r="N185" s="101"/>
      <c r="O185" s="101"/>
      <c r="P185" s="101"/>
      <c r="Q185" s="101"/>
      <c r="S185" s="65">
        <f t="shared" si="12"/>
        <v>0</v>
      </c>
    </row>
    <row r="186" spans="1:19">
      <c r="A186" s="86" t="s">
        <v>405</v>
      </c>
      <c r="B186" s="101">
        <v>8</v>
      </c>
      <c r="C186" s="101">
        <v>14</v>
      </c>
      <c r="D186" s="101">
        <v>259</v>
      </c>
      <c r="E186" s="101">
        <v>0</v>
      </c>
      <c r="F186" s="101">
        <v>0</v>
      </c>
      <c r="G186" s="101">
        <v>0</v>
      </c>
      <c r="H186" s="101">
        <v>2</v>
      </c>
      <c r="J186" s="65">
        <f t="shared" si="11"/>
        <v>283</v>
      </c>
      <c r="K186" s="101">
        <v>48545.369802000001</v>
      </c>
      <c r="L186" s="101">
        <v>6808.4675589999997</v>
      </c>
      <c r="M186" s="101">
        <v>154848.517452</v>
      </c>
      <c r="N186" s="101">
        <v>0</v>
      </c>
      <c r="O186" s="101">
        <v>0</v>
      </c>
      <c r="P186" s="101">
        <v>0</v>
      </c>
      <c r="Q186" s="101">
        <v>9529</v>
      </c>
      <c r="S186" s="65">
        <f t="shared" si="12"/>
        <v>219731.35481300001</v>
      </c>
    </row>
    <row r="187" spans="1:19">
      <c r="A187" s="86" t="s">
        <v>344</v>
      </c>
      <c r="B187" s="101">
        <v>15</v>
      </c>
      <c r="C187" s="101">
        <v>258</v>
      </c>
      <c r="D187" s="101">
        <v>534</v>
      </c>
      <c r="E187" s="101">
        <v>2</v>
      </c>
      <c r="F187" s="101">
        <v>1</v>
      </c>
      <c r="G187" s="101">
        <v>0</v>
      </c>
      <c r="H187" s="101">
        <v>17</v>
      </c>
      <c r="J187" s="65">
        <f t="shared" si="11"/>
        <v>827</v>
      </c>
      <c r="K187" s="101">
        <v>198769.3929390001</v>
      </c>
      <c r="L187" s="101">
        <v>74109.746861999971</v>
      </c>
      <c r="M187" s="101">
        <v>768872.89821800019</v>
      </c>
      <c r="N187" s="101">
        <v>1817.3710120000001</v>
      </c>
      <c r="O187" s="101">
        <v>360</v>
      </c>
      <c r="P187" s="101">
        <v>0</v>
      </c>
      <c r="Q187" s="101">
        <v>18143.711077</v>
      </c>
      <c r="S187" s="65">
        <f t="shared" si="12"/>
        <v>1062073.1201080002</v>
      </c>
    </row>
    <row r="188" spans="1:19">
      <c r="A188" s="86" t="s">
        <v>345</v>
      </c>
      <c r="B188" s="101">
        <v>8</v>
      </c>
      <c r="C188" s="101">
        <v>294</v>
      </c>
      <c r="D188" s="101">
        <v>831</v>
      </c>
      <c r="E188" s="101">
        <v>1</v>
      </c>
      <c r="F188" s="101">
        <v>2</v>
      </c>
      <c r="G188" s="101">
        <v>0</v>
      </c>
      <c r="H188" s="101">
        <v>18</v>
      </c>
      <c r="J188" s="65">
        <f t="shared" si="11"/>
        <v>1154</v>
      </c>
      <c r="K188" s="101">
        <v>94974.594903999983</v>
      </c>
      <c r="L188" s="101">
        <v>102995.58059500001</v>
      </c>
      <c r="M188" s="101">
        <v>1134055.235806999</v>
      </c>
      <c r="N188" s="101">
        <v>936</v>
      </c>
      <c r="O188" s="101">
        <v>2033.7886080000001</v>
      </c>
      <c r="P188" s="101">
        <v>0</v>
      </c>
      <c r="Q188" s="101">
        <v>34870.426735999987</v>
      </c>
      <c r="S188" s="65">
        <f t="shared" si="12"/>
        <v>1369865.6266499988</v>
      </c>
    </row>
    <row r="189" spans="1:19">
      <c r="A189" s="86" t="s">
        <v>346</v>
      </c>
      <c r="B189" s="101">
        <v>2</v>
      </c>
      <c r="C189" s="101">
        <v>191</v>
      </c>
      <c r="D189" s="101">
        <v>158</v>
      </c>
      <c r="E189" s="101">
        <v>0</v>
      </c>
      <c r="F189" s="101">
        <v>1</v>
      </c>
      <c r="G189" s="101">
        <v>0</v>
      </c>
      <c r="H189" s="101">
        <v>0</v>
      </c>
      <c r="J189" s="65">
        <f t="shared" si="11"/>
        <v>352</v>
      </c>
      <c r="K189" s="101">
        <v>20470</v>
      </c>
      <c r="L189" s="101">
        <v>56625.873613000003</v>
      </c>
      <c r="M189" s="101">
        <v>207175.73139900001</v>
      </c>
      <c r="N189" s="101">
        <v>0</v>
      </c>
      <c r="O189" s="101">
        <v>518</v>
      </c>
      <c r="P189" s="101">
        <v>0</v>
      </c>
      <c r="Q189" s="101">
        <v>0</v>
      </c>
      <c r="S189" s="65">
        <f t="shared" si="12"/>
        <v>284789.60501200001</v>
      </c>
    </row>
    <row r="190" spans="1:19">
      <c r="A190" s="86" t="s">
        <v>406</v>
      </c>
      <c r="B190" s="101">
        <v>22</v>
      </c>
      <c r="C190" s="101">
        <v>130</v>
      </c>
      <c r="D190" s="101">
        <v>253</v>
      </c>
      <c r="E190" s="101">
        <v>0</v>
      </c>
      <c r="F190" s="101">
        <v>0</v>
      </c>
      <c r="G190" s="101">
        <v>0</v>
      </c>
      <c r="H190" s="101">
        <v>1</v>
      </c>
      <c r="J190" s="65">
        <f t="shared" si="11"/>
        <v>406</v>
      </c>
      <c r="K190" s="101">
        <v>142217.05553300001</v>
      </c>
      <c r="L190" s="101">
        <v>36455.598563000007</v>
      </c>
      <c r="M190" s="101">
        <v>276048.80662999989</v>
      </c>
      <c r="N190" s="101">
        <v>0</v>
      </c>
      <c r="O190" s="101">
        <v>0</v>
      </c>
      <c r="P190" s="101">
        <v>0</v>
      </c>
      <c r="Q190" s="101">
        <v>2576</v>
      </c>
      <c r="S190" s="65">
        <f t="shared" si="12"/>
        <v>457297.4607259999</v>
      </c>
    </row>
    <row r="191" spans="1:19">
      <c r="A191" s="86" t="s">
        <v>407</v>
      </c>
      <c r="B191" s="101">
        <v>1</v>
      </c>
      <c r="C191" s="101">
        <v>43</v>
      </c>
      <c r="D191" s="101">
        <v>101</v>
      </c>
      <c r="E191" s="101">
        <v>0</v>
      </c>
      <c r="F191" s="101">
        <v>0</v>
      </c>
      <c r="G191" s="101">
        <v>0</v>
      </c>
      <c r="H191" s="101">
        <v>0</v>
      </c>
      <c r="J191" s="65">
        <f t="shared" si="11"/>
        <v>145</v>
      </c>
      <c r="K191" s="101">
        <v>2455</v>
      </c>
      <c r="L191" s="101">
        <v>16505.860946000001</v>
      </c>
      <c r="M191" s="101">
        <v>142108.848581</v>
      </c>
      <c r="N191" s="101">
        <v>0</v>
      </c>
      <c r="O191" s="101">
        <v>0</v>
      </c>
      <c r="P191" s="101">
        <v>0</v>
      </c>
      <c r="Q191" s="101">
        <v>0</v>
      </c>
      <c r="S191" s="65">
        <f t="shared" si="12"/>
        <v>161069.709527</v>
      </c>
    </row>
    <row r="192" spans="1:19">
      <c r="A192" s="86" t="s">
        <v>347</v>
      </c>
      <c r="B192" s="101">
        <v>6</v>
      </c>
      <c r="C192" s="101">
        <v>229</v>
      </c>
      <c r="D192" s="101">
        <v>338</v>
      </c>
      <c r="E192" s="101">
        <v>0</v>
      </c>
      <c r="F192" s="101">
        <v>1</v>
      </c>
      <c r="G192" s="101">
        <v>0</v>
      </c>
      <c r="H192" s="101">
        <v>9</v>
      </c>
      <c r="J192" s="65">
        <f t="shared" si="11"/>
        <v>583</v>
      </c>
      <c r="K192" s="101">
        <v>46852.326639999999</v>
      </c>
      <c r="L192" s="101">
        <v>66343.911647999994</v>
      </c>
      <c r="M192" s="101">
        <v>493195.484971</v>
      </c>
      <c r="N192" s="101">
        <v>0</v>
      </c>
      <c r="O192" s="101">
        <v>50</v>
      </c>
      <c r="P192" s="101">
        <v>0</v>
      </c>
      <c r="Q192" s="101">
        <v>22430.68864</v>
      </c>
      <c r="S192" s="65">
        <f t="shared" si="12"/>
        <v>628872.41189899994</v>
      </c>
    </row>
    <row r="193" spans="1:19">
      <c r="A193" s="86" t="s">
        <v>408</v>
      </c>
      <c r="B193" s="101">
        <v>23</v>
      </c>
      <c r="C193" s="101">
        <v>201</v>
      </c>
      <c r="D193" s="101">
        <v>411</v>
      </c>
      <c r="E193" s="101">
        <v>1</v>
      </c>
      <c r="F193" s="101">
        <v>1</v>
      </c>
      <c r="G193" s="101">
        <v>0</v>
      </c>
      <c r="H193" s="101">
        <v>6</v>
      </c>
      <c r="J193" s="65">
        <f t="shared" si="11"/>
        <v>643</v>
      </c>
      <c r="K193" s="101">
        <v>208396.58658800001</v>
      </c>
      <c r="L193" s="101">
        <v>65515.360043000037</v>
      </c>
      <c r="M193" s="101">
        <v>607452.55314600002</v>
      </c>
      <c r="N193" s="101">
        <v>629</v>
      </c>
      <c r="O193" s="101">
        <v>760</v>
      </c>
      <c r="P193" s="101">
        <v>0</v>
      </c>
      <c r="Q193" s="101">
        <v>263863</v>
      </c>
      <c r="S193" s="65">
        <f t="shared" si="12"/>
        <v>1146616.4997769999</v>
      </c>
    </row>
    <row r="194" spans="1:19">
      <c r="A194" s="86" t="s">
        <v>481</v>
      </c>
      <c r="B194" s="101">
        <v>0</v>
      </c>
      <c r="C194" s="101">
        <v>1</v>
      </c>
      <c r="D194" s="101">
        <v>0</v>
      </c>
      <c r="E194" s="101">
        <v>0</v>
      </c>
      <c r="F194" s="101">
        <v>0</v>
      </c>
      <c r="G194" s="101">
        <v>0</v>
      </c>
      <c r="H194" s="101">
        <v>0</v>
      </c>
      <c r="J194" s="65">
        <f t="shared" si="11"/>
        <v>1</v>
      </c>
      <c r="K194" s="101">
        <v>0</v>
      </c>
      <c r="L194" s="101">
        <v>40.005659000000001</v>
      </c>
      <c r="M194" s="101">
        <v>0</v>
      </c>
      <c r="N194" s="101">
        <v>0</v>
      </c>
      <c r="O194" s="101">
        <v>0</v>
      </c>
      <c r="P194" s="101">
        <v>0</v>
      </c>
      <c r="Q194" s="101">
        <v>0</v>
      </c>
      <c r="S194" s="65">
        <f t="shared" si="12"/>
        <v>40.005659000000001</v>
      </c>
    </row>
    <row r="195" spans="1:19">
      <c r="A195" s="86" t="s">
        <v>348</v>
      </c>
      <c r="B195" s="101"/>
      <c r="C195" s="101"/>
      <c r="D195" s="101"/>
      <c r="E195" s="101"/>
      <c r="F195" s="101"/>
      <c r="G195" s="101"/>
      <c r="H195" s="101"/>
      <c r="J195" s="65">
        <f t="shared" si="11"/>
        <v>0</v>
      </c>
      <c r="K195" s="101"/>
      <c r="L195" s="101"/>
      <c r="M195" s="101"/>
      <c r="N195" s="101"/>
      <c r="O195" s="101"/>
      <c r="P195" s="101"/>
      <c r="Q195" s="101"/>
      <c r="S195" s="65">
        <f t="shared" si="12"/>
        <v>0</v>
      </c>
    </row>
    <row r="196" spans="1:19">
      <c r="A196" s="86" t="s">
        <v>409</v>
      </c>
      <c r="B196" s="101">
        <v>1</v>
      </c>
      <c r="C196" s="101">
        <v>48</v>
      </c>
      <c r="D196" s="101">
        <v>140</v>
      </c>
      <c r="E196" s="101">
        <v>0</v>
      </c>
      <c r="F196" s="101">
        <v>0</v>
      </c>
      <c r="G196" s="101">
        <v>0</v>
      </c>
      <c r="H196" s="101">
        <v>3</v>
      </c>
      <c r="J196" s="65">
        <f t="shared" si="11"/>
        <v>192</v>
      </c>
      <c r="K196" s="101">
        <v>6870</v>
      </c>
      <c r="L196" s="101">
        <v>14213.961641</v>
      </c>
      <c r="M196" s="101">
        <v>213135.65001099999</v>
      </c>
      <c r="N196" s="101">
        <v>0</v>
      </c>
      <c r="O196" s="101">
        <v>0</v>
      </c>
      <c r="P196" s="101">
        <v>0</v>
      </c>
      <c r="Q196" s="101">
        <v>8579.8504009999997</v>
      </c>
      <c r="S196" s="65">
        <f t="shared" si="12"/>
        <v>242799.462053</v>
      </c>
    </row>
    <row r="197" spans="1:19">
      <c r="A197" s="86" t="s">
        <v>349</v>
      </c>
      <c r="B197" s="101">
        <v>0</v>
      </c>
      <c r="C197" s="101">
        <v>154</v>
      </c>
      <c r="D197" s="101">
        <v>195</v>
      </c>
      <c r="E197" s="101">
        <v>0</v>
      </c>
      <c r="F197" s="101">
        <v>1</v>
      </c>
      <c r="G197" s="101">
        <v>0</v>
      </c>
      <c r="H197" s="101">
        <v>2</v>
      </c>
      <c r="J197" s="65">
        <f t="shared" si="11"/>
        <v>352</v>
      </c>
      <c r="K197" s="101">
        <v>0</v>
      </c>
      <c r="L197" s="101">
        <v>43411.139373000013</v>
      </c>
      <c r="M197" s="101">
        <v>257307.87759600001</v>
      </c>
      <c r="N197" s="101">
        <v>0</v>
      </c>
      <c r="O197" s="101">
        <v>437</v>
      </c>
      <c r="P197" s="101">
        <v>0</v>
      </c>
      <c r="Q197" s="101">
        <v>12217</v>
      </c>
      <c r="S197" s="65">
        <f t="shared" si="12"/>
        <v>313373.01696899999</v>
      </c>
    </row>
    <row r="198" spans="1:19">
      <c r="A198" s="86" t="s">
        <v>488</v>
      </c>
      <c r="B198" s="220" t="s">
        <v>777</v>
      </c>
      <c r="C198" s="220"/>
      <c r="D198" s="220"/>
      <c r="E198" s="220"/>
      <c r="F198" s="220"/>
      <c r="G198" s="220"/>
      <c r="H198" s="220"/>
      <c r="J198" s="65">
        <f t="shared" si="11"/>
        <v>0</v>
      </c>
      <c r="K198" s="220" t="s">
        <v>777</v>
      </c>
      <c r="L198" s="220"/>
      <c r="M198" s="220"/>
      <c r="N198" s="220"/>
      <c r="O198" s="220"/>
      <c r="P198" s="220"/>
      <c r="Q198" s="220"/>
      <c r="S198" s="65">
        <f t="shared" si="12"/>
        <v>0</v>
      </c>
    </row>
    <row r="199" spans="1:19">
      <c r="A199" s="86" t="s">
        <v>410</v>
      </c>
      <c r="B199" s="101">
        <v>1</v>
      </c>
      <c r="C199" s="101">
        <v>120</v>
      </c>
      <c r="D199" s="101">
        <v>184</v>
      </c>
      <c r="E199" s="101">
        <v>0</v>
      </c>
      <c r="F199" s="101">
        <v>1</v>
      </c>
      <c r="G199" s="101">
        <v>0</v>
      </c>
      <c r="H199" s="101">
        <v>3</v>
      </c>
      <c r="J199" s="65">
        <f t="shared" si="11"/>
        <v>309</v>
      </c>
      <c r="K199" s="101">
        <v>8513.083924999999</v>
      </c>
      <c r="L199" s="101">
        <v>38618.02577700001</v>
      </c>
      <c r="M199" s="101">
        <v>175666.971272</v>
      </c>
      <c r="N199" s="101">
        <v>0</v>
      </c>
      <c r="O199" s="101">
        <v>271.19867499999998</v>
      </c>
      <c r="P199" s="101">
        <v>0</v>
      </c>
      <c r="Q199" s="101">
        <v>4897409.7925460003</v>
      </c>
      <c r="S199" s="65">
        <f t="shared" si="12"/>
        <v>5120479.072195</v>
      </c>
    </row>
    <row r="200" spans="1:19">
      <c r="A200" s="86" t="s">
        <v>350</v>
      </c>
      <c r="B200" s="101">
        <v>108</v>
      </c>
      <c r="C200" s="101">
        <v>1114</v>
      </c>
      <c r="D200" s="101">
        <v>2361</v>
      </c>
      <c r="E200" s="101">
        <v>1</v>
      </c>
      <c r="F200" s="101">
        <v>14</v>
      </c>
      <c r="G200" s="101">
        <v>1</v>
      </c>
      <c r="H200" s="101">
        <v>98</v>
      </c>
      <c r="J200" s="65">
        <f t="shared" si="11"/>
        <v>3697</v>
      </c>
      <c r="K200" s="101">
        <v>1859309.463869001</v>
      </c>
      <c r="L200" s="101">
        <v>293886.83982599992</v>
      </c>
      <c r="M200" s="101">
        <v>3476361.5592209999</v>
      </c>
      <c r="N200" s="101">
        <v>367.574184</v>
      </c>
      <c r="O200" s="101">
        <v>10939.619784</v>
      </c>
      <c r="P200" s="101">
        <v>2873.8523599999999</v>
      </c>
      <c r="Q200" s="101">
        <v>1425709.288279</v>
      </c>
      <c r="S200" s="65">
        <f t="shared" si="12"/>
        <v>7069448.1975229997</v>
      </c>
    </row>
    <row r="201" spans="1:19">
      <c r="A201" s="86" t="s">
        <v>411</v>
      </c>
      <c r="B201" s="101">
        <v>61</v>
      </c>
      <c r="C201" s="101">
        <v>649</v>
      </c>
      <c r="D201" s="101">
        <v>1486</v>
      </c>
      <c r="E201" s="101">
        <v>0</v>
      </c>
      <c r="F201" s="101">
        <v>1</v>
      </c>
      <c r="G201" s="101">
        <v>1</v>
      </c>
      <c r="H201" s="101">
        <v>26</v>
      </c>
      <c r="J201" s="65">
        <f t="shared" si="11"/>
        <v>2224</v>
      </c>
      <c r="K201" s="101">
        <v>1612745.158846</v>
      </c>
      <c r="L201" s="101">
        <v>195751.0924210001</v>
      </c>
      <c r="M201" s="101">
        <v>1950764.626809</v>
      </c>
      <c r="N201" s="101">
        <v>0</v>
      </c>
      <c r="O201" s="101">
        <v>529.48384099999998</v>
      </c>
      <c r="P201" s="101">
        <v>5086</v>
      </c>
      <c r="Q201" s="101">
        <v>191297.07415900001</v>
      </c>
      <c r="S201" s="65">
        <f t="shared" si="12"/>
        <v>3956173.4360760003</v>
      </c>
    </row>
    <row r="202" spans="1:19">
      <c r="A202" s="86" t="s">
        <v>412</v>
      </c>
      <c r="B202" s="101">
        <v>40</v>
      </c>
      <c r="C202" s="101">
        <v>298</v>
      </c>
      <c r="D202" s="101">
        <v>480</v>
      </c>
      <c r="E202" s="101">
        <v>0</v>
      </c>
      <c r="F202" s="101">
        <v>1</v>
      </c>
      <c r="G202" s="101">
        <v>0</v>
      </c>
      <c r="H202" s="101">
        <v>4</v>
      </c>
      <c r="J202" s="65">
        <f t="shared" si="11"/>
        <v>823</v>
      </c>
      <c r="K202" s="101">
        <v>355170.84355300019</v>
      </c>
      <c r="L202" s="101">
        <v>89163.187688999984</v>
      </c>
      <c r="M202" s="101">
        <v>591999.87607899995</v>
      </c>
      <c r="N202" s="101">
        <v>0</v>
      </c>
      <c r="O202" s="101">
        <v>22619</v>
      </c>
      <c r="P202" s="101">
        <v>0</v>
      </c>
      <c r="Q202" s="101">
        <v>74641.926602000007</v>
      </c>
      <c r="S202" s="65">
        <f t="shared" si="12"/>
        <v>1133594.8339229999</v>
      </c>
    </row>
    <row r="203" spans="1:19">
      <c r="A203" s="86" t="s">
        <v>413</v>
      </c>
      <c r="B203" s="101">
        <v>21</v>
      </c>
      <c r="C203" s="101">
        <v>249</v>
      </c>
      <c r="D203" s="101">
        <v>648</v>
      </c>
      <c r="E203" s="101">
        <v>0</v>
      </c>
      <c r="F203" s="101">
        <v>0</v>
      </c>
      <c r="G203" s="101">
        <v>4</v>
      </c>
      <c r="H203" s="101">
        <v>20</v>
      </c>
      <c r="J203" s="65">
        <f t="shared" si="11"/>
        <v>942</v>
      </c>
      <c r="K203" s="101">
        <v>536586.63799700001</v>
      </c>
      <c r="L203" s="101">
        <v>82412.390881999949</v>
      </c>
      <c r="M203" s="101">
        <v>965946.62323200004</v>
      </c>
      <c r="N203" s="101">
        <v>0</v>
      </c>
      <c r="O203" s="101">
        <v>0</v>
      </c>
      <c r="P203" s="101">
        <v>313388.01876000001</v>
      </c>
      <c r="Q203" s="101">
        <v>359159.83081900002</v>
      </c>
      <c r="S203" s="65">
        <f t="shared" si="12"/>
        <v>2257493.5016899998</v>
      </c>
    </row>
    <row r="204" spans="1:19">
      <c r="A204" s="86" t="s">
        <v>503</v>
      </c>
      <c r="B204" s="101">
        <v>2</v>
      </c>
      <c r="C204" s="101">
        <v>1</v>
      </c>
      <c r="D204" s="101">
        <v>4</v>
      </c>
      <c r="E204" s="101">
        <v>0</v>
      </c>
      <c r="F204" s="101">
        <v>0</v>
      </c>
      <c r="G204" s="101">
        <v>0</v>
      </c>
      <c r="H204" s="101">
        <v>0</v>
      </c>
      <c r="J204" s="65">
        <f t="shared" si="11"/>
        <v>7</v>
      </c>
      <c r="K204" s="101">
        <v>15089.5067</v>
      </c>
      <c r="L204" s="101">
        <v>251.384106</v>
      </c>
      <c r="M204" s="101">
        <v>7552.4051289999998</v>
      </c>
      <c r="N204" s="101">
        <v>0</v>
      </c>
      <c r="O204" s="101">
        <v>0</v>
      </c>
      <c r="P204" s="101">
        <v>0</v>
      </c>
      <c r="Q204" s="101">
        <v>0</v>
      </c>
      <c r="S204" s="65">
        <f t="shared" si="12"/>
        <v>22893.295934999998</v>
      </c>
    </row>
    <row r="205" spans="1:19">
      <c r="A205" s="86" t="s">
        <v>414</v>
      </c>
      <c r="B205" s="101">
        <v>0</v>
      </c>
      <c r="C205" s="101">
        <v>80</v>
      </c>
      <c r="D205" s="101">
        <v>71</v>
      </c>
      <c r="E205" s="101">
        <v>0</v>
      </c>
      <c r="F205" s="101">
        <v>0</v>
      </c>
      <c r="G205" s="101">
        <v>0</v>
      </c>
      <c r="H205" s="101">
        <v>1</v>
      </c>
      <c r="J205" s="65">
        <f t="shared" si="11"/>
        <v>152</v>
      </c>
      <c r="K205" s="101">
        <v>0</v>
      </c>
      <c r="L205" s="101">
        <v>25288.310407000012</v>
      </c>
      <c r="M205" s="101">
        <v>68873.215414000006</v>
      </c>
      <c r="N205" s="101">
        <v>0</v>
      </c>
      <c r="O205" s="101">
        <v>0</v>
      </c>
      <c r="P205" s="101">
        <v>0</v>
      </c>
      <c r="Q205" s="101">
        <v>285</v>
      </c>
      <c r="S205" s="65">
        <f t="shared" si="12"/>
        <v>94446.525821000017</v>
      </c>
    </row>
    <row r="206" spans="1:19">
      <c r="A206" s="86" t="s">
        <v>415</v>
      </c>
      <c r="B206" s="101"/>
      <c r="C206" s="101"/>
      <c r="D206" s="101"/>
      <c r="E206" s="101"/>
      <c r="F206" s="101"/>
      <c r="G206" s="101"/>
      <c r="H206" s="101"/>
      <c r="J206" s="65">
        <f t="shared" si="11"/>
        <v>0</v>
      </c>
      <c r="K206" s="101"/>
      <c r="L206" s="101"/>
      <c r="M206" s="101"/>
      <c r="N206" s="101"/>
      <c r="O206" s="101"/>
      <c r="P206" s="101"/>
      <c r="Q206" s="101"/>
      <c r="S206" s="65">
        <f t="shared" si="12"/>
        <v>0</v>
      </c>
    </row>
    <row r="207" spans="1:19">
      <c r="A207" s="86" t="s">
        <v>351</v>
      </c>
      <c r="B207" s="101"/>
      <c r="C207" s="101"/>
      <c r="D207" s="101"/>
      <c r="E207" s="101"/>
      <c r="F207" s="101"/>
      <c r="G207" s="101"/>
      <c r="H207" s="101"/>
      <c r="J207" s="65">
        <f t="shared" si="11"/>
        <v>0</v>
      </c>
      <c r="K207" s="101"/>
      <c r="L207" s="101"/>
      <c r="M207" s="101"/>
      <c r="N207" s="101"/>
      <c r="O207" s="101"/>
      <c r="P207" s="101"/>
      <c r="Q207" s="101"/>
      <c r="S207" s="65">
        <f t="shared" si="12"/>
        <v>0</v>
      </c>
    </row>
    <row r="208" spans="1:19">
      <c r="A208" s="86" t="s">
        <v>472</v>
      </c>
      <c r="B208" s="101">
        <v>62</v>
      </c>
      <c r="C208" s="101">
        <v>1734</v>
      </c>
      <c r="D208" s="101">
        <v>2466</v>
      </c>
      <c r="E208" s="101">
        <v>1</v>
      </c>
      <c r="F208" s="101">
        <v>9</v>
      </c>
      <c r="G208" s="101">
        <v>2</v>
      </c>
      <c r="H208" s="101">
        <v>76</v>
      </c>
      <c r="J208" s="65">
        <f t="shared" si="11"/>
        <v>4350</v>
      </c>
      <c r="K208" s="101">
        <v>862650.57232099993</v>
      </c>
      <c r="L208" s="101">
        <v>521187.4006210001</v>
      </c>
      <c r="M208" s="101">
        <v>3207115.043455001</v>
      </c>
      <c r="N208" s="101">
        <v>372.81037500000002</v>
      </c>
      <c r="O208" s="101">
        <v>4153.9371959999999</v>
      </c>
      <c r="P208" s="101">
        <v>42048.746555999998</v>
      </c>
      <c r="Q208" s="101">
        <v>2606673.6209000009</v>
      </c>
      <c r="S208" s="65">
        <f t="shared" si="12"/>
        <v>7244202.1314240023</v>
      </c>
    </row>
    <row r="209" spans="1:19">
      <c r="A209" s="86" t="s">
        <v>352</v>
      </c>
      <c r="B209" s="101">
        <v>0</v>
      </c>
      <c r="C209" s="101">
        <v>159</v>
      </c>
      <c r="D209" s="101">
        <v>194</v>
      </c>
      <c r="E209" s="101">
        <v>0</v>
      </c>
      <c r="F209" s="101">
        <v>2</v>
      </c>
      <c r="G209" s="101">
        <v>0</v>
      </c>
      <c r="H209" s="101">
        <v>1</v>
      </c>
      <c r="J209" s="65">
        <f t="shared" si="11"/>
        <v>356</v>
      </c>
      <c r="K209" s="101">
        <v>0</v>
      </c>
      <c r="L209" s="101">
        <v>40177.953560000024</v>
      </c>
      <c r="M209" s="101">
        <v>218958.57524999999</v>
      </c>
      <c r="N209" s="101">
        <v>0</v>
      </c>
      <c r="O209" s="101">
        <v>1762.27172</v>
      </c>
      <c r="P209" s="101">
        <v>0</v>
      </c>
      <c r="Q209" s="101">
        <v>800.58055000000002</v>
      </c>
      <c r="S209" s="65">
        <f t="shared" si="12"/>
        <v>261699.38108000002</v>
      </c>
    </row>
    <row r="210" spans="1:19">
      <c r="A210" s="86" t="s">
        <v>416</v>
      </c>
      <c r="B210" s="101">
        <v>5</v>
      </c>
      <c r="C210" s="101">
        <v>96</v>
      </c>
      <c r="D210" s="101">
        <v>280</v>
      </c>
      <c r="E210" s="101">
        <v>0</v>
      </c>
      <c r="F210" s="101">
        <v>0</v>
      </c>
      <c r="G210" s="101">
        <v>1</v>
      </c>
      <c r="H210" s="101">
        <v>3</v>
      </c>
      <c r="J210" s="65">
        <f t="shared" si="11"/>
        <v>385</v>
      </c>
      <c r="K210" s="101">
        <v>122129.780448</v>
      </c>
      <c r="L210" s="101">
        <v>36717.807035999998</v>
      </c>
      <c r="M210" s="101">
        <v>396250.49264800007</v>
      </c>
      <c r="N210" s="101">
        <v>0</v>
      </c>
      <c r="O210" s="101">
        <v>0</v>
      </c>
      <c r="P210" s="101">
        <v>1541.142648</v>
      </c>
      <c r="Q210" s="101">
        <v>598</v>
      </c>
      <c r="S210" s="65">
        <f t="shared" si="12"/>
        <v>557237.22278000019</v>
      </c>
    </row>
    <row r="211" spans="1:19">
      <c r="A211" s="86" t="s">
        <v>497</v>
      </c>
      <c r="B211" s="101">
        <v>0</v>
      </c>
      <c r="C211" s="101">
        <v>14</v>
      </c>
      <c r="D211" s="101">
        <v>55</v>
      </c>
      <c r="E211" s="101">
        <v>0</v>
      </c>
      <c r="F211" s="101">
        <v>0</v>
      </c>
      <c r="G211" s="101">
        <v>0</v>
      </c>
      <c r="H211" s="101">
        <v>0</v>
      </c>
      <c r="J211" s="65">
        <f t="shared" si="11"/>
        <v>69</v>
      </c>
      <c r="K211" s="101">
        <v>0</v>
      </c>
      <c r="L211" s="101">
        <v>6951.0941519999988</v>
      </c>
      <c r="M211" s="101">
        <v>100566.8553</v>
      </c>
      <c r="N211" s="101">
        <v>0</v>
      </c>
      <c r="O211" s="101">
        <v>0</v>
      </c>
      <c r="P211" s="101">
        <v>0</v>
      </c>
      <c r="Q211" s="101">
        <v>0</v>
      </c>
      <c r="S211" s="65">
        <f t="shared" si="12"/>
        <v>107517.949452</v>
      </c>
    </row>
    <row r="212" spans="1:19">
      <c r="A212" s="86" t="s">
        <v>498</v>
      </c>
      <c r="B212" s="101">
        <v>0</v>
      </c>
      <c r="C212" s="101">
        <v>2</v>
      </c>
      <c r="D212" s="101">
        <v>12</v>
      </c>
      <c r="E212" s="101">
        <v>0</v>
      </c>
      <c r="F212" s="101">
        <v>0</v>
      </c>
      <c r="G212" s="101">
        <v>0</v>
      </c>
      <c r="H212" s="101">
        <v>0</v>
      </c>
      <c r="J212" s="65">
        <f t="shared" si="11"/>
        <v>14</v>
      </c>
      <c r="K212" s="101">
        <v>0</v>
      </c>
      <c r="L212" s="101">
        <v>360.86767200000003</v>
      </c>
      <c r="M212" s="101">
        <v>12586.306804</v>
      </c>
      <c r="N212" s="101">
        <v>0</v>
      </c>
      <c r="O212" s="101">
        <v>0</v>
      </c>
      <c r="P212" s="101">
        <v>0</v>
      </c>
      <c r="Q212" s="101">
        <v>0</v>
      </c>
      <c r="S212" s="65">
        <f t="shared" si="12"/>
        <v>12947.174476</v>
      </c>
    </row>
    <row r="213" spans="1:19">
      <c r="A213" s="86" t="s">
        <v>353</v>
      </c>
      <c r="B213" s="101">
        <v>1</v>
      </c>
      <c r="C213" s="101">
        <v>83</v>
      </c>
      <c r="D213" s="101">
        <v>197</v>
      </c>
      <c r="E213" s="101">
        <v>0</v>
      </c>
      <c r="F213" s="101">
        <v>1</v>
      </c>
      <c r="G213" s="101">
        <v>0</v>
      </c>
      <c r="H213" s="101">
        <v>0</v>
      </c>
      <c r="J213" s="65">
        <f t="shared" si="11"/>
        <v>282</v>
      </c>
      <c r="K213" s="101">
        <v>10201</v>
      </c>
      <c r="L213" s="101">
        <v>28183.261198000018</v>
      </c>
      <c r="M213" s="101">
        <v>269583.99074599991</v>
      </c>
      <c r="N213" s="101">
        <v>0</v>
      </c>
      <c r="O213" s="101">
        <v>364.87273599999997</v>
      </c>
      <c r="P213" s="101">
        <v>0</v>
      </c>
      <c r="Q213" s="101">
        <v>0</v>
      </c>
      <c r="S213" s="65">
        <f t="shared" si="12"/>
        <v>308333.12467999989</v>
      </c>
    </row>
    <row r="214" spans="1:19">
      <c r="A214" s="86" t="s">
        <v>417</v>
      </c>
      <c r="B214" s="101">
        <v>27</v>
      </c>
      <c r="C214" s="101">
        <v>515</v>
      </c>
      <c r="D214" s="101">
        <v>1441</v>
      </c>
      <c r="E214" s="101">
        <v>0</v>
      </c>
      <c r="F214" s="101">
        <v>0</v>
      </c>
      <c r="G214" s="101">
        <v>0</v>
      </c>
      <c r="H214" s="101">
        <v>29</v>
      </c>
      <c r="J214" s="65">
        <f t="shared" si="11"/>
        <v>2012</v>
      </c>
      <c r="K214" s="101">
        <v>277872.27194399992</v>
      </c>
      <c r="L214" s="101">
        <v>183417.99163700009</v>
      </c>
      <c r="M214" s="101">
        <v>1957324.003091</v>
      </c>
      <c r="N214" s="101">
        <v>0</v>
      </c>
      <c r="O214" s="101">
        <v>0</v>
      </c>
      <c r="P214" s="101">
        <v>0</v>
      </c>
      <c r="Q214" s="101">
        <v>4113625.0222399989</v>
      </c>
      <c r="S214" s="65">
        <f t="shared" si="12"/>
        <v>6532239.2889119992</v>
      </c>
    </row>
    <row r="215" spans="1:19">
      <c r="A215" s="86" t="s">
        <v>354</v>
      </c>
      <c r="B215" s="101">
        <v>6</v>
      </c>
      <c r="C215" s="101">
        <v>173</v>
      </c>
      <c r="D215" s="101">
        <v>231</v>
      </c>
      <c r="E215" s="101">
        <v>0</v>
      </c>
      <c r="F215" s="101">
        <v>0</v>
      </c>
      <c r="G215" s="101">
        <v>0</v>
      </c>
      <c r="H215" s="101">
        <v>3</v>
      </c>
      <c r="J215" s="65">
        <f t="shared" si="11"/>
        <v>413</v>
      </c>
      <c r="K215" s="101">
        <v>57574.392590000003</v>
      </c>
      <c r="L215" s="101">
        <v>57595.646188000013</v>
      </c>
      <c r="M215" s="101">
        <v>275031.94147000002</v>
      </c>
      <c r="N215" s="101">
        <v>0</v>
      </c>
      <c r="O215" s="101">
        <v>0</v>
      </c>
      <c r="P215" s="101">
        <v>0</v>
      </c>
      <c r="Q215" s="101">
        <v>861.14241600000003</v>
      </c>
      <c r="S215" s="65">
        <f t="shared" si="12"/>
        <v>391063.12266400002</v>
      </c>
    </row>
    <row r="216" spans="1:19">
      <c r="A216" s="86" t="s">
        <v>355</v>
      </c>
      <c r="B216" s="101"/>
      <c r="C216" s="101"/>
      <c r="D216" s="101"/>
      <c r="E216" s="101"/>
      <c r="F216" s="101"/>
      <c r="G216" s="101"/>
      <c r="H216" s="101"/>
      <c r="J216" s="65">
        <f t="shared" si="11"/>
        <v>0</v>
      </c>
      <c r="K216" s="101"/>
      <c r="L216" s="101"/>
      <c r="M216" s="101"/>
      <c r="N216" s="101"/>
      <c r="O216" s="101"/>
      <c r="P216" s="101"/>
      <c r="Q216" s="101"/>
      <c r="S216" s="65">
        <f t="shared" si="12"/>
        <v>0</v>
      </c>
    </row>
    <row r="217" spans="1:19">
      <c r="A217" s="86" t="s">
        <v>418</v>
      </c>
      <c r="B217" s="101"/>
      <c r="C217" s="101"/>
      <c r="D217" s="101"/>
      <c r="E217" s="101"/>
      <c r="F217" s="101"/>
      <c r="G217" s="101"/>
      <c r="H217" s="101"/>
      <c r="J217" s="65">
        <f t="shared" si="11"/>
        <v>0</v>
      </c>
      <c r="K217" s="101"/>
      <c r="L217" s="101"/>
      <c r="M217" s="101"/>
      <c r="N217" s="101"/>
      <c r="O217" s="101"/>
      <c r="P217" s="101"/>
      <c r="Q217" s="101"/>
      <c r="S217" s="65">
        <f t="shared" si="12"/>
        <v>0</v>
      </c>
    </row>
    <row r="218" spans="1:19">
      <c r="A218" s="86" t="s">
        <v>419</v>
      </c>
      <c r="B218" s="101">
        <v>29</v>
      </c>
      <c r="C218" s="101">
        <v>270</v>
      </c>
      <c r="D218" s="101">
        <v>881</v>
      </c>
      <c r="E218" s="101">
        <v>0</v>
      </c>
      <c r="F218" s="101">
        <v>1</v>
      </c>
      <c r="G218" s="101">
        <v>3</v>
      </c>
      <c r="H218" s="101">
        <v>36</v>
      </c>
      <c r="J218" s="65">
        <f t="shared" si="11"/>
        <v>1220</v>
      </c>
      <c r="K218" s="101">
        <v>456499.43195799988</v>
      </c>
      <c r="L218" s="101">
        <v>99333.367565999986</v>
      </c>
      <c r="M218" s="101">
        <v>1376617.5514610009</v>
      </c>
      <c r="N218" s="101">
        <v>0</v>
      </c>
      <c r="O218" s="101">
        <v>473.22063600000001</v>
      </c>
      <c r="P218" s="101">
        <v>2418148.2583170002</v>
      </c>
      <c r="Q218" s="101">
        <v>5908767.8280790001</v>
      </c>
      <c r="S218" s="65">
        <f t="shared" si="12"/>
        <v>10259839.658017002</v>
      </c>
    </row>
    <row r="219" spans="1:19">
      <c r="A219" s="86" t="s">
        <v>356</v>
      </c>
      <c r="B219" s="101">
        <v>8</v>
      </c>
      <c r="C219" s="101">
        <v>184</v>
      </c>
      <c r="D219" s="101">
        <v>222</v>
      </c>
      <c r="E219" s="101">
        <v>0</v>
      </c>
      <c r="F219" s="101">
        <v>3</v>
      </c>
      <c r="G219" s="101">
        <v>0</v>
      </c>
      <c r="H219" s="101">
        <v>1</v>
      </c>
      <c r="J219" s="65">
        <f t="shared" si="11"/>
        <v>418</v>
      </c>
      <c r="K219" s="101">
        <v>194109.05127200001</v>
      </c>
      <c r="L219" s="101">
        <v>46697.612280000008</v>
      </c>
      <c r="M219" s="101">
        <v>292315.71759800002</v>
      </c>
      <c r="N219" s="101">
        <v>0</v>
      </c>
      <c r="O219" s="101">
        <v>396.99700000000001</v>
      </c>
      <c r="P219" s="101">
        <v>0</v>
      </c>
      <c r="Q219" s="101">
        <v>54</v>
      </c>
      <c r="S219" s="65">
        <f t="shared" si="12"/>
        <v>533573.37815</v>
      </c>
    </row>
    <row r="220" spans="1:19">
      <c r="A220" s="86" t="s">
        <v>357</v>
      </c>
      <c r="B220" s="101">
        <v>15</v>
      </c>
      <c r="C220" s="101">
        <v>477</v>
      </c>
      <c r="D220" s="101">
        <v>507</v>
      </c>
      <c r="E220" s="101">
        <v>0</v>
      </c>
      <c r="F220" s="101">
        <v>0</v>
      </c>
      <c r="G220" s="101">
        <v>0</v>
      </c>
      <c r="H220" s="101">
        <v>38</v>
      </c>
      <c r="J220" s="65">
        <f t="shared" si="11"/>
        <v>1037</v>
      </c>
      <c r="K220" s="101">
        <v>137015.03768000001</v>
      </c>
      <c r="L220" s="101">
        <v>104853.38829800001</v>
      </c>
      <c r="M220" s="101">
        <v>585732.64993199997</v>
      </c>
      <c r="N220" s="101">
        <v>0</v>
      </c>
      <c r="O220" s="101">
        <v>403.14555999999999</v>
      </c>
      <c r="P220" s="101">
        <v>0</v>
      </c>
      <c r="Q220" s="101">
        <v>113939.63088</v>
      </c>
      <c r="S220" s="65">
        <f t="shared" si="12"/>
        <v>941943.85234999994</v>
      </c>
    </row>
    <row r="221" spans="1:19">
      <c r="A221" s="86" t="s">
        <v>358</v>
      </c>
      <c r="B221" s="101">
        <v>21</v>
      </c>
      <c r="C221" s="101">
        <v>526</v>
      </c>
      <c r="D221" s="101">
        <v>1060</v>
      </c>
      <c r="E221" s="101">
        <v>1</v>
      </c>
      <c r="F221" s="101">
        <v>3</v>
      </c>
      <c r="G221" s="101">
        <v>0</v>
      </c>
      <c r="H221" s="101">
        <v>27</v>
      </c>
      <c r="J221" s="65">
        <f t="shared" si="11"/>
        <v>1638</v>
      </c>
      <c r="K221" s="101">
        <v>203153.05179600001</v>
      </c>
      <c r="L221" s="101">
        <v>177364.02098599999</v>
      </c>
      <c r="M221" s="101">
        <v>1413112.783388</v>
      </c>
      <c r="N221" s="101">
        <v>176</v>
      </c>
      <c r="O221" s="101">
        <v>2274.0599229999998</v>
      </c>
      <c r="P221" s="101">
        <v>90355</v>
      </c>
      <c r="Q221" s="101">
        <v>637989.88633000012</v>
      </c>
      <c r="S221" s="65">
        <f t="shared" si="12"/>
        <v>2524424.8024230003</v>
      </c>
    </row>
    <row r="222" spans="1:19">
      <c r="A222" s="86" t="s">
        <v>359</v>
      </c>
      <c r="B222" s="101"/>
      <c r="C222" s="101"/>
      <c r="D222" s="101"/>
      <c r="E222" s="101"/>
      <c r="F222" s="101"/>
      <c r="G222" s="101"/>
      <c r="H222" s="101"/>
      <c r="J222" s="65">
        <f t="shared" si="11"/>
        <v>0</v>
      </c>
      <c r="K222" s="101"/>
      <c r="L222" s="101"/>
      <c r="M222" s="101"/>
      <c r="N222" s="101"/>
      <c r="O222" s="101"/>
      <c r="P222" s="101"/>
      <c r="Q222" s="101"/>
      <c r="S222" s="65">
        <f t="shared" si="12"/>
        <v>0</v>
      </c>
    </row>
    <row r="223" spans="1:19">
      <c r="A223" s="86" t="s">
        <v>420</v>
      </c>
      <c r="B223" s="101">
        <v>18</v>
      </c>
      <c r="C223" s="101">
        <v>339</v>
      </c>
      <c r="D223" s="101">
        <v>895</v>
      </c>
      <c r="E223" s="101">
        <v>0</v>
      </c>
      <c r="F223" s="101">
        <v>2</v>
      </c>
      <c r="G223" s="101">
        <v>0</v>
      </c>
      <c r="H223" s="101">
        <v>20</v>
      </c>
      <c r="J223" s="65">
        <f t="shared" si="11"/>
        <v>1274</v>
      </c>
      <c r="K223" s="101">
        <v>176517.06127400001</v>
      </c>
      <c r="L223" s="101">
        <v>129833.708745</v>
      </c>
      <c r="M223" s="101">
        <v>1039458.338561</v>
      </c>
      <c r="N223" s="101">
        <v>1021.185024</v>
      </c>
      <c r="O223" s="101">
        <v>1349.7524330000001</v>
      </c>
      <c r="P223" s="101">
        <v>0</v>
      </c>
      <c r="Q223" s="101">
        <v>493967.07412</v>
      </c>
      <c r="S223" s="65">
        <f t="shared" si="12"/>
        <v>1842147.1201569999</v>
      </c>
    </row>
    <row r="224" spans="1:19">
      <c r="A224" s="86" t="s">
        <v>421</v>
      </c>
      <c r="B224" s="101">
        <v>2</v>
      </c>
      <c r="C224" s="101">
        <v>77</v>
      </c>
      <c r="D224" s="101">
        <v>134</v>
      </c>
      <c r="E224" s="101">
        <v>0</v>
      </c>
      <c r="F224" s="101">
        <v>0</v>
      </c>
      <c r="G224" s="101">
        <v>0</v>
      </c>
      <c r="H224" s="101">
        <v>0</v>
      </c>
      <c r="J224" s="65">
        <f t="shared" si="11"/>
        <v>213</v>
      </c>
      <c r="K224" s="101">
        <v>12932.517631999999</v>
      </c>
      <c r="L224" s="101">
        <v>22594.780372000008</v>
      </c>
      <c r="M224" s="101">
        <v>197007.822189</v>
      </c>
      <c r="N224" s="101">
        <v>0</v>
      </c>
      <c r="O224" s="101">
        <v>0</v>
      </c>
      <c r="P224" s="101">
        <v>0</v>
      </c>
      <c r="Q224" s="101">
        <v>0</v>
      </c>
      <c r="S224" s="65">
        <f t="shared" si="12"/>
        <v>232535.12019300001</v>
      </c>
    </row>
    <row r="225" spans="1:19">
      <c r="A225" s="86" t="s">
        <v>422</v>
      </c>
      <c r="B225" s="101">
        <v>6</v>
      </c>
      <c r="C225" s="101">
        <v>41</v>
      </c>
      <c r="D225" s="101">
        <v>160</v>
      </c>
      <c r="E225" s="101">
        <v>0</v>
      </c>
      <c r="F225" s="101">
        <v>1</v>
      </c>
      <c r="G225" s="101">
        <v>0</v>
      </c>
      <c r="H225" s="101">
        <v>1</v>
      </c>
      <c r="J225" s="65">
        <f t="shared" si="11"/>
        <v>209</v>
      </c>
      <c r="K225" s="101">
        <v>68938.815682</v>
      </c>
      <c r="L225" s="101">
        <v>129826.868424</v>
      </c>
      <c r="M225" s="101">
        <v>233798.259858</v>
      </c>
      <c r="N225" s="101">
        <v>0</v>
      </c>
      <c r="O225" s="101">
        <v>278</v>
      </c>
      <c r="P225" s="101">
        <v>0</v>
      </c>
      <c r="Q225" s="101">
        <v>49748</v>
      </c>
      <c r="S225" s="65">
        <f t="shared" si="12"/>
        <v>482589.94396399998</v>
      </c>
    </row>
    <row r="226" spans="1:19">
      <c r="A226" s="86" t="s">
        <v>423</v>
      </c>
      <c r="B226" s="101">
        <v>1</v>
      </c>
      <c r="C226" s="101">
        <v>68</v>
      </c>
      <c r="D226" s="101">
        <v>155</v>
      </c>
      <c r="E226" s="101">
        <v>0</v>
      </c>
      <c r="F226" s="101">
        <v>0</v>
      </c>
      <c r="G226" s="101">
        <v>0</v>
      </c>
      <c r="H226" s="101">
        <v>4</v>
      </c>
      <c r="J226" s="65">
        <f t="shared" si="11"/>
        <v>228</v>
      </c>
      <c r="K226" s="101">
        <v>15802</v>
      </c>
      <c r="L226" s="101">
        <v>26644.007072</v>
      </c>
      <c r="M226" s="101">
        <v>215384.2333950001</v>
      </c>
      <c r="N226" s="101">
        <v>0</v>
      </c>
      <c r="O226" s="101">
        <v>0</v>
      </c>
      <c r="P226" s="101">
        <v>0</v>
      </c>
      <c r="Q226" s="101">
        <v>81281</v>
      </c>
      <c r="S226" s="65">
        <f t="shared" si="12"/>
        <v>339111.24046700011</v>
      </c>
    </row>
    <row r="227" spans="1:19">
      <c r="A227" s="86" t="s">
        <v>360</v>
      </c>
      <c r="B227" s="101"/>
      <c r="C227" s="101"/>
      <c r="D227" s="101"/>
      <c r="E227" s="101"/>
      <c r="F227" s="101"/>
      <c r="G227" s="101"/>
      <c r="H227" s="101"/>
      <c r="J227" s="65">
        <f t="shared" si="11"/>
        <v>0</v>
      </c>
      <c r="K227" s="101"/>
      <c r="L227" s="101"/>
      <c r="M227" s="101"/>
      <c r="N227" s="101"/>
      <c r="O227" s="101"/>
      <c r="P227" s="101"/>
      <c r="Q227" s="101"/>
      <c r="S227" s="65">
        <f t="shared" si="12"/>
        <v>0</v>
      </c>
    </row>
    <row r="228" spans="1:19">
      <c r="A228" s="86" t="s">
        <v>361</v>
      </c>
      <c r="B228" s="101">
        <v>13</v>
      </c>
      <c r="C228" s="101">
        <v>306</v>
      </c>
      <c r="D228" s="101">
        <v>293</v>
      </c>
      <c r="E228" s="101">
        <v>0</v>
      </c>
      <c r="F228" s="101">
        <v>1</v>
      </c>
      <c r="G228" s="101">
        <v>1</v>
      </c>
      <c r="H228" s="101">
        <v>46</v>
      </c>
      <c r="J228" s="65">
        <f t="shared" si="11"/>
        <v>660</v>
      </c>
      <c r="K228" s="101">
        <v>368749.835785</v>
      </c>
      <c r="L228" s="101">
        <v>68177.367462000009</v>
      </c>
      <c r="M228" s="101">
        <v>360916.23083600018</v>
      </c>
      <c r="N228" s="101">
        <v>0</v>
      </c>
      <c r="O228" s="101">
        <v>723</v>
      </c>
      <c r="P228" s="101">
        <v>923.10602999999992</v>
      </c>
      <c r="Q228" s="101">
        <v>551546.22856800025</v>
      </c>
      <c r="S228" s="65">
        <f t="shared" si="12"/>
        <v>1351035.7686810005</v>
      </c>
    </row>
    <row r="229" spans="1:19">
      <c r="A229" s="86" t="s">
        <v>424</v>
      </c>
      <c r="B229" s="101"/>
      <c r="C229" s="101"/>
      <c r="D229" s="101"/>
      <c r="E229" s="101"/>
      <c r="F229" s="101"/>
      <c r="G229" s="101"/>
      <c r="H229" s="101"/>
      <c r="J229" s="65">
        <f t="shared" si="11"/>
        <v>0</v>
      </c>
      <c r="K229" s="101"/>
      <c r="L229" s="101"/>
      <c r="M229" s="101"/>
      <c r="N229" s="101"/>
      <c r="O229" s="101"/>
      <c r="P229" s="101"/>
      <c r="Q229" s="101"/>
      <c r="S229" s="65">
        <f t="shared" si="12"/>
        <v>0</v>
      </c>
    </row>
    <row r="230" spans="1:19">
      <c r="A230" s="86" t="s">
        <v>425</v>
      </c>
      <c r="B230" s="101">
        <v>10</v>
      </c>
      <c r="C230" s="101">
        <v>221</v>
      </c>
      <c r="D230" s="101">
        <v>403</v>
      </c>
      <c r="E230" s="101">
        <v>0</v>
      </c>
      <c r="F230" s="101">
        <v>0</v>
      </c>
      <c r="G230" s="101">
        <v>1</v>
      </c>
      <c r="H230" s="101">
        <v>16</v>
      </c>
      <c r="J230" s="65">
        <f t="shared" si="11"/>
        <v>651</v>
      </c>
      <c r="K230" s="101">
        <v>156507.19349000001</v>
      </c>
      <c r="L230" s="101">
        <v>96503.794880999965</v>
      </c>
      <c r="M230" s="101">
        <v>471144.49489099998</v>
      </c>
      <c r="N230" s="101">
        <v>0</v>
      </c>
      <c r="O230" s="101">
        <v>0</v>
      </c>
      <c r="P230" s="101">
        <v>41271</v>
      </c>
      <c r="Q230" s="101">
        <v>2830342.045715</v>
      </c>
      <c r="S230" s="65">
        <f t="shared" si="12"/>
        <v>3595768.5289770002</v>
      </c>
    </row>
    <row r="231" spans="1:19">
      <c r="A231" s="86" t="s">
        <v>362</v>
      </c>
      <c r="B231" s="101">
        <v>10</v>
      </c>
      <c r="C231" s="101">
        <v>155</v>
      </c>
      <c r="D231" s="101">
        <v>454</v>
      </c>
      <c r="E231" s="101">
        <v>0</v>
      </c>
      <c r="F231" s="101">
        <v>4</v>
      </c>
      <c r="G231" s="101">
        <v>0</v>
      </c>
      <c r="H231" s="101">
        <v>16</v>
      </c>
      <c r="J231" s="65">
        <f t="shared" si="11"/>
        <v>639</v>
      </c>
      <c r="K231" s="101">
        <v>91781.005387999976</v>
      </c>
      <c r="L231" s="101">
        <v>47312.688653000012</v>
      </c>
      <c r="M231" s="101">
        <v>640664.95019100024</v>
      </c>
      <c r="N231" s="101">
        <v>0</v>
      </c>
      <c r="O231" s="101">
        <v>1929.7356</v>
      </c>
      <c r="P231" s="101">
        <v>0</v>
      </c>
      <c r="Q231" s="101">
        <v>65840.299988000013</v>
      </c>
      <c r="S231" s="65">
        <f t="shared" si="12"/>
        <v>847528.67982000019</v>
      </c>
    </row>
    <row r="232" spans="1:19">
      <c r="A232" s="86" t="s">
        <v>393</v>
      </c>
      <c r="B232" s="101">
        <v>26</v>
      </c>
      <c r="C232" s="101">
        <v>757</v>
      </c>
      <c r="D232" s="101">
        <v>1081</v>
      </c>
      <c r="E232" s="101">
        <v>0</v>
      </c>
      <c r="F232" s="101">
        <v>3</v>
      </c>
      <c r="G232" s="101">
        <v>0</v>
      </c>
      <c r="H232" s="101">
        <v>28</v>
      </c>
      <c r="J232" s="65">
        <f t="shared" si="11"/>
        <v>1895</v>
      </c>
      <c r="K232" s="101">
        <v>926588.74172500009</v>
      </c>
      <c r="L232" s="101">
        <v>215559.494091</v>
      </c>
      <c r="M232" s="101">
        <v>1288930.2687830001</v>
      </c>
      <c r="N232" s="101">
        <v>0</v>
      </c>
      <c r="O232" s="101">
        <v>771.74959000000001</v>
      </c>
      <c r="P232" s="101">
        <v>0</v>
      </c>
      <c r="Q232" s="101">
        <v>142679.75552100001</v>
      </c>
      <c r="S232" s="65">
        <f t="shared" si="12"/>
        <v>2574530.0097100004</v>
      </c>
    </row>
    <row r="233" spans="1:19">
      <c r="A233" s="86" t="s">
        <v>531</v>
      </c>
      <c r="B233" s="101">
        <v>7</v>
      </c>
      <c r="C233" s="101">
        <v>216</v>
      </c>
      <c r="D233" s="101">
        <v>286</v>
      </c>
      <c r="E233" s="101">
        <v>0</v>
      </c>
      <c r="F233" s="101">
        <v>1</v>
      </c>
      <c r="G233" s="101">
        <v>0</v>
      </c>
      <c r="H233" s="101">
        <v>6</v>
      </c>
      <c r="J233" s="65">
        <f t="shared" ref="J233:J296" si="13">SUM(B233:I233)</f>
        <v>516</v>
      </c>
      <c r="K233" s="101">
        <v>69623.983385</v>
      </c>
      <c r="L233" s="101">
        <v>73678.093290000004</v>
      </c>
      <c r="M233" s="101">
        <v>353539.31599700003</v>
      </c>
      <c r="N233" s="101">
        <v>0</v>
      </c>
      <c r="O233" s="101">
        <v>1035</v>
      </c>
      <c r="P233" s="101">
        <v>0</v>
      </c>
      <c r="Q233" s="101">
        <v>6226.8199499999992</v>
      </c>
      <c r="S233" s="65">
        <f t="shared" ref="S233:S296" si="14">SUM(K233:R233)</f>
        <v>504103.21262200002</v>
      </c>
    </row>
    <row r="234" spans="1:19">
      <c r="A234" s="86" t="s">
        <v>363</v>
      </c>
      <c r="B234" s="101">
        <v>9</v>
      </c>
      <c r="C234" s="101">
        <v>154</v>
      </c>
      <c r="D234" s="101">
        <v>258</v>
      </c>
      <c r="E234" s="101">
        <v>0</v>
      </c>
      <c r="F234" s="101">
        <v>1</v>
      </c>
      <c r="G234" s="101">
        <v>0</v>
      </c>
      <c r="H234" s="101">
        <v>15</v>
      </c>
      <c r="J234" s="65">
        <f t="shared" si="13"/>
        <v>437</v>
      </c>
      <c r="K234" s="101">
        <v>109949</v>
      </c>
      <c r="L234" s="101">
        <v>52033.705321000023</v>
      </c>
      <c r="M234" s="101">
        <v>386192.45864900033</v>
      </c>
      <c r="N234" s="101">
        <v>0</v>
      </c>
      <c r="O234" s="101">
        <v>172.71188100000001</v>
      </c>
      <c r="P234" s="101">
        <v>0</v>
      </c>
      <c r="Q234" s="101">
        <v>103523.44508600001</v>
      </c>
      <c r="S234" s="65">
        <f t="shared" si="14"/>
        <v>651871.32093700033</v>
      </c>
    </row>
    <row r="235" spans="1:19">
      <c r="A235" s="86" t="s">
        <v>426</v>
      </c>
      <c r="B235" s="101"/>
      <c r="C235" s="101"/>
      <c r="D235" s="101"/>
      <c r="E235" s="101"/>
      <c r="F235" s="101"/>
      <c r="G235" s="101"/>
      <c r="H235" s="101"/>
      <c r="J235" s="65">
        <f t="shared" si="13"/>
        <v>0</v>
      </c>
      <c r="K235" s="101"/>
      <c r="L235" s="101"/>
      <c r="M235" s="101"/>
      <c r="N235" s="101"/>
      <c r="O235" s="101"/>
      <c r="P235" s="101"/>
      <c r="Q235" s="101"/>
      <c r="S235" s="65">
        <f t="shared" si="14"/>
        <v>0</v>
      </c>
    </row>
    <row r="236" spans="1:19">
      <c r="A236" s="86" t="s">
        <v>427</v>
      </c>
      <c r="B236" s="101"/>
      <c r="C236" s="101"/>
      <c r="D236" s="101"/>
      <c r="E236" s="101"/>
      <c r="F236" s="101"/>
      <c r="G236" s="101"/>
      <c r="H236" s="101"/>
      <c r="J236" s="65">
        <f t="shared" si="13"/>
        <v>0</v>
      </c>
      <c r="K236" s="101"/>
      <c r="L236" s="101"/>
      <c r="M236" s="101"/>
      <c r="N236" s="101"/>
      <c r="O236" s="101"/>
      <c r="P236" s="101"/>
      <c r="Q236" s="101"/>
      <c r="S236" s="65">
        <f t="shared" si="14"/>
        <v>0</v>
      </c>
    </row>
    <row r="237" spans="1:19">
      <c r="A237" s="86" t="s">
        <v>364</v>
      </c>
      <c r="B237" s="101">
        <v>11</v>
      </c>
      <c r="C237" s="101">
        <v>204</v>
      </c>
      <c r="D237" s="101">
        <v>404</v>
      </c>
      <c r="E237" s="101">
        <v>0</v>
      </c>
      <c r="F237" s="101">
        <v>1</v>
      </c>
      <c r="G237" s="101">
        <v>0</v>
      </c>
      <c r="H237" s="101">
        <v>12</v>
      </c>
      <c r="J237" s="65">
        <f t="shared" si="13"/>
        <v>632</v>
      </c>
      <c r="K237" s="101">
        <v>132813.220756</v>
      </c>
      <c r="L237" s="101">
        <v>56533.567335999993</v>
      </c>
      <c r="M237" s="101">
        <v>607462.45494600013</v>
      </c>
      <c r="N237" s="101">
        <v>0</v>
      </c>
      <c r="O237" s="101">
        <v>135.45872</v>
      </c>
      <c r="P237" s="101">
        <v>0</v>
      </c>
      <c r="Q237" s="101">
        <v>58934.365399999973</v>
      </c>
      <c r="S237" s="65">
        <f t="shared" si="14"/>
        <v>855879.06715800008</v>
      </c>
    </row>
    <row r="238" spans="1:19">
      <c r="A238" s="86" t="s">
        <v>365</v>
      </c>
      <c r="B238" s="101">
        <v>1</v>
      </c>
      <c r="C238" s="101">
        <v>109</v>
      </c>
      <c r="D238" s="101">
        <v>203</v>
      </c>
      <c r="E238" s="101">
        <v>0</v>
      </c>
      <c r="F238" s="101">
        <v>1</v>
      </c>
      <c r="G238" s="101">
        <v>1</v>
      </c>
      <c r="H238" s="101">
        <v>7</v>
      </c>
      <c r="J238" s="65">
        <f t="shared" si="13"/>
        <v>322</v>
      </c>
      <c r="K238" s="101">
        <v>3977</v>
      </c>
      <c r="L238" s="101">
        <v>39471.167940000007</v>
      </c>
      <c r="M238" s="101">
        <v>308798.89664799988</v>
      </c>
      <c r="N238" s="101">
        <v>0</v>
      </c>
      <c r="O238" s="101">
        <v>137</v>
      </c>
      <c r="P238" s="101">
        <v>489.64966399999992</v>
      </c>
      <c r="Q238" s="101">
        <v>10506.132325</v>
      </c>
      <c r="S238" s="65">
        <f t="shared" si="14"/>
        <v>363379.84657699993</v>
      </c>
    </row>
    <row r="239" spans="1:19">
      <c r="A239" s="86" t="s">
        <v>429</v>
      </c>
      <c r="B239" s="101">
        <v>4</v>
      </c>
      <c r="C239" s="101">
        <v>83</v>
      </c>
      <c r="D239" s="101">
        <v>172</v>
      </c>
      <c r="E239" s="101">
        <v>0</v>
      </c>
      <c r="F239" s="101">
        <v>2</v>
      </c>
      <c r="G239" s="101">
        <v>0</v>
      </c>
      <c r="H239" s="101">
        <v>1</v>
      </c>
      <c r="J239" s="65">
        <f t="shared" si="13"/>
        <v>262</v>
      </c>
      <c r="K239" s="101">
        <v>55673</v>
      </c>
      <c r="L239" s="101">
        <v>25441.561163000009</v>
      </c>
      <c r="M239" s="101">
        <v>168477.81800999999</v>
      </c>
      <c r="N239" s="101">
        <v>0</v>
      </c>
      <c r="O239" s="101">
        <v>561</v>
      </c>
      <c r="P239" s="101">
        <v>0</v>
      </c>
      <c r="Q239" s="101">
        <v>3816</v>
      </c>
      <c r="S239" s="65">
        <f t="shared" si="14"/>
        <v>253969.37917299999</v>
      </c>
    </row>
    <row r="240" spans="1:19">
      <c r="A240" s="86" t="s">
        <v>366</v>
      </c>
      <c r="B240" s="101">
        <v>10</v>
      </c>
      <c r="C240" s="101">
        <v>343</v>
      </c>
      <c r="D240" s="101">
        <v>489</v>
      </c>
      <c r="E240" s="101">
        <v>0</v>
      </c>
      <c r="F240" s="101">
        <v>5</v>
      </c>
      <c r="G240" s="101">
        <v>0</v>
      </c>
      <c r="H240" s="101">
        <v>2</v>
      </c>
      <c r="J240" s="65">
        <f t="shared" si="13"/>
        <v>849</v>
      </c>
      <c r="K240" s="101">
        <v>129979.95676</v>
      </c>
      <c r="L240" s="101">
        <v>103999.11225000001</v>
      </c>
      <c r="M240" s="101">
        <v>686023.82589500025</v>
      </c>
      <c r="N240" s="101">
        <v>0</v>
      </c>
      <c r="O240" s="101">
        <v>4110.2068090000002</v>
      </c>
      <c r="P240" s="101">
        <v>0</v>
      </c>
      <c r="Q240" s="101">
        <v>3668.4042880000002</v>
      </c>
      <c r="S240" s="65">
        <f t="shared" si="14"/>
        <v>927781.50600200018</v>
      </c>
    </row>
    <row r="241" spans="1:19">
      <c r="A241" s="86" t="s">
        <v>430</v>
      </c>
      <c r="B241" s="101"/>
      <c r="C241" s="101"/>
      <c r="D241" s="101"/>
      <c r="E241" s="101"/>
      <c r="F241" s="101"/>
      <c r="G241" s="101"/>
      <c r="H241" s="101"/>
      <c r="J241" s="65">
        <f t="shared" si="13"/>
        <v>0</v>
      </c>
      <c r="K241" s="101"/>
      <c r="L241" s="101"/>
      <c r="M241" s="101"/>
      <c r="N241" s="101"/>
      <c r="O241" s="101"/>
      <c r="P241" s="101"/>
      <c r="Q241" s="101"/>
      <c r="S241" s="65">
        <f t="shared" si="14"/>
        <v>0</v>
      </c>
    </row>
    <row r="242" spans="1:19">
      <c r="A242" s="86" t="s">
        <v>367</v>
      </c>
      <c r="B242" s="101"/>
      <c r="C242" s="101"/>
      <c r="D242" s="101"/>
      <c r="E242" s="101"/>
      <c r="F242" s="101"/>
      <c r="G242" s="101"/>
      <c r="H242" s="101"/>
      <c r="J242" s="65">
        <f t="shared" si="13"/>
        <v>0</v>
      </c>
      <c r="K242" s="101"/>
      <c r="L242" s="101"/>
      <c r="M242" s="101"/>
      <c r="N242" s="101"/>
      <c r="O242" s="101"/>
      <c r="P242" s="101"/>
      <c r="Q242" s="101"/>
      <c r="S242" s="65">
        <f t="shared" si="14"/>
        <v>0</v>
      </c>
    </row>
    <row r="243" spans="1:19">
      <c r="A243" s="86" t="s">
        <v>431</v>
      </c>
      <c r="B243" s="101"/>
      <c r="C243" s="101"/>
      <c r="D243" s="101"/>
      <c r="E243" s="101"/>
      <c r="F243" s="101"/>
      <c r="G243" s="101"/>
      <c r="H243" s="101"/>
      <c r="J243" s="65">
        <f t="shared" si="13"/>
        <v>0</v>
      </c>
      <c r="K243" s="101"/>
      <c r="L243" s="101"/>
      <c r="M243" s="101"/>
      <c r="N243" s="101"/>
      <c r="O243" s="101"/>
      <c r="P243" s="101"/>
      <c r="Q243" s="101"/>
      <c r="S243" s="65">
        <f t="shared" si="14"/>
        <v>0</v>
      </c>
    </row>
    <row r="244" spans="1:19">
      <c r="A244" s="86" t="s">
        <v>428</v>
      </c>
      <c r="B244" s="101"/>
      <c r="C244" s="101"/>
      <c r="D244" s="101"/>
      <c r="E244" s="101"/>
      <c r="F244" s="101"/>
      <c r="G244" s="101"/>
      <c r="H244" s="101"/>
      <c r="J244" s="65">
        <f t="shared" si="13"/>
        <v>0</v>
      </c>
      <c r="K244" s="101"/>
      <c r="L244" s="101"/>
      <c r="M244" s="101"/>
      <c r="N244" s="101"/>
      <c r="O244" s="101"/>
      <c r="P244" s="101"/>
      <c r="Q244" s="101"/>
      <c r="S244" s="65">
        <f t="shared" si="14"/>
        <v>0</v>
      </c>
    </row>
    <row r="245" spans="1:19">
      <c r="A245" s="86" t="s">
        <v>432</v>
      </c>
      <c r="B245" s="101">
        <v>3</v>
      </c>
      <c r="C245" s="101">
        <v>116</v>
      </c>
      <c r="D245" s="101">
        <v>220</v>
      </c>
      <c r="E245" s="101">
        <v>1</v>
      </c>
      <c r="F245" s="101">
        <v>0</v>
      </c>
      <c r="G245" s="101">
        <v>0</v>
      </c>
      <c r="H245" s="101">
        <v>10</v>
      </c>
      <c r="J245" s="65">
        <f t="shared" si="13"/>
        <v>350</v>
      </c>
      <c r="K245" s="101">
        <v>16640.689224999998</v>
      </c>
      <c r="L245" s="101">
        <v>32680.517297999992</v>
      </c>
      <c r="M245" s="101">
        <v>282029.95368099993</v>
      </c>
      <c r="N245" s="101">
        <v>536.29152499999998</v>
      </c>
      <c r="O245" s="101">
        <v>0</v>
      </c>
      <c r="P245" s="101">
        <v>0</v>
      </c>
      <c r="Q245" s="101">
        <v>609303.63237000001</v>
      </c>
      <c r="S245" s="65">
        <f t="shared" si="14"/>
        <v>941191.08409899985</v>
      </c>
    </row>
    <row r="246" spans="1:19">
      <c r="A246" s="86" t="s">
        <v>368</v>
      </c>
      <c r="B246" s="101">
        <v>29</v>
      </c>
      <c r="C246" s="101">
        <v>537</v>
      </c>
      <c r="D246" s="101">
        <v>996</v>
      </c>
      <c r="E246" s="101">
        <v>1</v>
      </c>
      <c r="F246" s="101">
        <v>5</v>
      </c>
      <c r="G246" s="101">
        <v>0</v>
      </c>
      <c r="H246" s="101">
        <v>35</v>
      </c>
      <c r="J246" s="65">
        <f t="shared" si="13"/>
        <v>1603</v>
      </c>
      <c r="K246" s="101">
        <v>421323.42127200012</v>
      </c>
      <c r="L246" s="101">
        <v>145947.46921099999</v>
      </c>
      <c r="M246" s="101">
        <v>1256760.346954999</v>
      </c>
      <c r="N246" s="101">
        <v>5</v>
      </c>
      <c r="O246" s="101">
        <v>743</v>
      </c>
      <c r="P246" s="101">
        <v>0</v>
      </c>
      <c r="Q246" s="101">
        <v>517683.75993800018</v>
      </c>
      <c r="S246" s="65">
        <f t="shared" si="14"/>
        <v>2342462.9973759991</v>
      </c>
    </row>
    <row r="247" spans="1:19">
      <c r="A247" s="86" t="s">
        <v>433</v>
      </c>
      <c r="B247" s="101"/>
      <c r="C247" s="101"/>
      <c r="D247" s="101"/>
      <c r="E247" s="101"/>
      <c r="F247" s="101"/>
      <c r="G247" s="101"/>
      <c r="H247" s="101"/>
      <c r="J247" s="65">
        <f t="shared" si="13"/>
        <v>0</v>
      </c>
      <c r="K247" s="101"/>
      <c r="L247" s="101"/>
      <c r="M247" s="101"/>
      <c r="N247" s="101"/>
      <c r="O247" s="101"/>
      <c r="P247" s="101"/>
      <c r="Q247" s="101"/>
      <c r="S247" s="65">
        <f t="shared" si="14"/>
        <v>0</v>
      </c>
    </row>
    <row r="248" spans="1:19">
      <c r="A248" s="86" t="s">
        <v>434</v>
      </c>
      <c r="B248" s="101"/>
      <c r="C248" s="101"/>
      <c r="D248" s="101"/>
      <c r="E248" s="101"/>
      <c r="F248" s="101"/>
      <c r="G248" s="101"/>
      <c r="H248" s="101"/>
      <c r="J248" s="65">
        <f t="shared" si="13"/>
        <v>0</v>
      </c>
      <c r="K248" s="101"/>
      <c r="L248" s="101"/>
      <c r="M248" s="101"/>
      <c r="N248" s="101"/>
      <c r="O248" s="101"/>
      <c r="P248" s="101"/>
      <c r="Q248" s="101"/>
      <c r="S248" s="65">
        <f t="shared" si="14"/>
        <v>0</v>
      </c>
    </row>
    <row r="249" spans="1:19">
      <c r="A249" s="86" t="s">
        <v>369</v>
      </c>
      <c r="B249" s="101">
        <v>29</v>
      </c>
      <c r="C249" s="101">
        <v>632</v>
      </c>
      <c r="D249" s="101">
        <v>1290</v>
      </c>
      <c r="E249" s="101">
        <v>0</v>
      </c>
      <c r="F249" s="101">
        <v>9</v>
      </c>
      <c r="G249" s="101">
        <v>0</v>
      </c>
      <c r="H249" s="101">
        <v>80</v>
      </c>
      <c r="J249" s="65">
        <f t="shared" si="13"/>
        <v>2040</v>
      </c>
      <c r="K249" s="101">
        <v>832951.86849399982</v>
      </c>
      <c r="L249" s="101">
        <v>217552.04089200011</v>
      </c>
      <c r="M249" s="101">
        <v>1832570.6311580001</v>
      </c>
      <c r="N249" s="101">
        <v>0</v>
      </c>
      <c r="O249" s="101">
        <v>11476.292874999999</v>
      </c>
      <c r="P249" s="101">
        <v>0</v>
      </c>
      <c r="Q249" s="101">
        <v>225238.37718700001</v>
      </c>
      <c r="S249" s="65">
        <f t="shared" si="14"/>
        <v>3119789.2106059999</v>
      </c>
    </row>
    <row r="250" spans="1:19">
      <c r="A250" s="86" t="s">
        <v>435</v>
      </c>
      <c r="B250" s="101"/>
      <c r="C250" s="101"/>
      <c r="D250" s="101"/>
      <c r="E250" s="101"/>
      <c r="F250" s="101"/>
      <c r="G250" s="101"/>
      <c r="H250" s="101"/>
      <c r="J250" s="65">
        <f t="shared" si="13"/>
        <v>0</v>
      </c>
      <c r="K250" s="101"/>
      <c r="L250" s="101"/>
      <c r="M250" s="101"/>
      <c r="N250" s="101"/>
      <c r="O250" s="101"/>
      <c r="P250" s="101"/>
      <c r="Q250" s="101"/>
      <c r="S250" s="65">
        <f t="shared" si="14"/>
        <v>0</v>
      </c>
    </row>
    <row r="251" spans="1:19">
      <c r="A251" s="86" t="s">
        <v>436</v>
      </c>
      <c r="B251" s="101">
        <v>7</v>
      </c>
      <c r="C251" s="101">
        <v>160</v>
      </c>
      <c r="D251" s="101">
        <v>388</v>
      </c>
      <c r="E251" s="101">
        <v>1</v>
      </c>
      <c r="F251" s="101">
        <v>0</v>
      </c>
      <c r="G251" s="101">
        <v>1</v>
      </c>
      <c r="H251" s="101">
        <v>4</v>
      </c>
      <c r="J251" s="65">
        <f t="shared" si="13"/>
        <v>561</v>
      </c>
      <c r="K251" s="101">
        <v>42578</v>
      </c>
      <c r="L251" s="101">
        <v>56069.100833999997</v>
      </c>
      <c r="M251" s="101">
        <v>452104.48856299999</v>
      </c>
      <c r="N251" s="101">
        <v>458.282128</v>
      </c>
      <c r="O251" s="101">
        <v>0</v>
      </c>
      <c r="P251" s="101">
        <v>480.99869899999999</v>
      </c>
      <c r="Q251" s="101">
        <v>10173.195637999999</v>
      </c>
      <c r="S251" s="65">
        <f t="shared" si="14"/>
        <v>561864.0658620001</v>
      </c>
    </row>
    <row r="252" spans="1:19">
      <c r="A252" s="86" t="s">
        <v>370</v>
      </c>
      <c r="B252" s="101">
        <v>18</v>
      </c>
      <c r="C252" s="101">
        <v>257</v>
      </c>
      <c r="D252" s="101">
        <v>706</v>
      </c>
      <c r="E252" s="101">
        <v>2</v>
      </c>
      <c r="F252" s="101">
        <v>2</v>
      </c>
      <c r="G252" s="101">
        <v>0</v>
      </c>
      <c r="H252" s="101">
        <v>24</v>
      </c>
      <c r="J252" s="65">
        <f t="shared" si="13"/>
        <v>1009</v>
      </c>
      <c r="K252" s="101">
        <v>194327.89529900011</v>
      </c>
      <c r="L252" s="101">
        <v>90563.05292500004</v>
      </c>
      <c r="M252" s="101">
        <v>1096365.0627450009</v>
      </c>
      <c r="N252" s="101">
        <v>589.52540499999986</v>
      </c>
      <c r="O252" s="101">
        <v>3107.2468749999998</v>
      </c>
      <c r="P252" s="101">
        <v>0</v>
      </c>
      <c r="Q252" s="101">
        <v>158823.842359</v>
      </c>
      <c r="S252" s="65">
        <f t="shared" si="14"/>
        <v>1543776.6256080009</v>
      </c>
    </row>
    <row r="253" spans="1:19">
      <c r="A253" s="86" t="s">
        <v>437</v>
      </c>
      <c r="B253" s="101">
        <v>16</v>
      </c>
      <c r="C253" s="101">
        <v>351</v>
      </c>
      <c r="D253" s="101">
        <v>796</v>
      </c>
      <c r="E253" s="101">
        <v>0</v>
      </c>
      <c r="F253" s="101">
        <v>2</v>
      </c>
      <c r="G253" s="101">
        <v>0</v>
      </c>
      <c r="H253" s="101">
        <v>7</v>
      </c>
      <c r="J253" s="65">
        <f t="shared" si="13"/>
        <v>1172</v>
      </c>
      <c r="K253" s="101">
        <v>187786.75681600001</v>
      </c>
      <c r="L253" s="101">
        <v>101912.139385</v>
      </c>
      <c r="M253" s="101">
        <v>1129970.716303</v>
      </c>
      <c r="N253" s="101">
        <v>0</v>
      </c>
      <c r="O253" s="101">
        <v>1849.7840020000001</v>
      </c>
      <c r="P253" s="101">
        <v>0</v>
      </c>
      <c r="Q253" s="101">
        <v>252541.70639800001</v>
      </c>
      <c r="S253" s="65">
        <f t="shared" si="14"/>
        <v>1674061.1029040001</v>
      </c>
    </row>
    <row r="254" spans="1:19">
      <c r="A254" s="86" t="s">
        <v>504</v>
      </c>
      <c r="B254" s="101">
        <v>0</v>
      </c>
      <c r="C254" s="101">
        <v>7</v>
      </c>
      <c r="D254" s="101">
        <v>23</v>
      </c>
      <c r="E254" s="101">
        <v>0</v>
      </c>
      <c r="F254" s="101">
        <v>0</v>
      </c>
      <c r="G254" s="101">
        <v>0</v>
      </c>
      <c r="H254" s="101">
        <v>1</v>
      </c>
      <c r="J254" s="65">
        <f t="shared" si="13"/>
        <v>31</v>
      </c>
      <c r="K254" s="101">
        <v>0</v>
      </c>
      <c r="L254" s="101">
        <v>1684.5279379999999</v>
      </c>
      <c r="M254" s="101">
        <v>34990.767771000013</v>
      </c>
      <c r="N254" s="101">
        <v>0</v>
      </c>
      <c r="O254" s="101">
        <v>0</v>
      </c>
      <c r="P254" s="101">
        <v>0</v>
      </c>
      <c r="Q254" s="101">
        <v>607.68529199999989</v>
      </c>
      <c r="S254" s="65">
        <f t="shared" si="14"/>
        <v>37282.981001000015</v>
      </c>
    </row>
    <row r="255" spans="1:19">
      <c r="A255" s="86" t="s">
        <v>505</v>
      </c>
      <c r="B255" s="101">
        <v>0</v>
      </c>
      <c r="C255" s="101">
        <v>8</v>
      </c>
      <c r="D255" s="101">
        <v>23</v>
      </c>
      <c r="E255" s="101">
        <v>0</v>
      </c>
      <c r="F255" s="101">
        <v>0</v>
      </c>
      <c r="G255" s="101">
        <v>0</v>
      </c>
      <c r="H255" s="101">
        <v>2</v>
      </c>
      <c r="J255" s="65">
        <f t="shared" si="13"/>
        <v>33</v>
      </c>
      <c r="K255" s="101">
        <v>0</v>
      </c>
      <c r="L255" s="101">
        <v>1603.655645</v>
      </c>
      <c r="M255" s="101">
        <v>33124.117427000012</v>
      </c>
      <c r="N255" s="101">
        <v>0</v>
      </c>
      <c r="O255" s="101">
        <v>0</v>
      </c>
      <c r="P255" s="101">
        <v>0</v>
      </c>
      <c r="Q255" s="101">
        <v>20747</v>
      </c>
      <c r="S255" s="65">
        <f t="shared" si="14"/>
        <v>55474.773072000011</v>
      </c>
    </row>
    <row r="256" spans="1:19">
      <c r="A256" s="86" t="s">
        <v>371</v>
      </c>
      <c r="B256" s="101"/>
      <c r="C256" s="101"/>
      <c r="D256" s="101"/>
      <c r="E256" s="101"/>
      <c r="F256" s="101"/>
      <c r="G256" s="101"/>
      <c r="H256" s="101"/>
      <c r="J256" s="65">
        <f t="shared" si="13"/>
        <v>0</v>
      </c>
      <c r="K256" s="101"/>
      <c r="L256" s="101"/>
      <c r="M256" s="101"/>
      <c r="N256" s="101"/>
      <c r="O256" s="101"/>
      <c r="P256" s="101"/>
      <c r="Q256" s="101"/>
      <c r="S256" s="65">
        <f t="shared" si="14"/>
        <v>0</v>
      </c>
    </row>
    <row r="257" spans="1:19">
      <c r="A257" s="86" t="s">
        <v>438</v>
      </c>
      <c r="B257" s="101">
        <v>33</v>
      </c>
      <c r="C257" s="101">
        <v>1308</v>
      </c>
      <c r="D257" s="101">
        <v>2840</v>
      </c>
      <c r="E257" s="101">
        <v>0</v>
      </c>
      <c r="F257" s="101">
        <v>1</v>
      </c>
      <c r="G257" s="101">
        <v>2</v>
      </c>
      <c r="H257" s="101">
        <v>65</v>
      </c>
      <c r="J257" s="65">
        <f t="shared" si="13"/>
        <v>4249</v>
      </c>
      <c r="K257" s="101">
        <v>356058.69204900012</v>
      </c>
      <c r="L257" s="101">
        <v>330445.71327100002</v>
      </c>
      <c r="M257" s="101">
        <v>3386271.6363910008</v>
      </c>
      <c r="N257" s="101">
        <v>0</v>
      </c>
      <c r="O257" s="101">
        <v>1418.3177760000001</v>
      </c>
      <c r="P257" s="101">
        <v>3689</v>
      </c>
      <c r="Q257" s="101">
        <v>447697.180207</v>
      </c>
      <c r="S257" s="65">
        <f t="shared" si="14"/>
        <v>4525580.539694001</v>
      </c>
    </row>
    <row r="258" spans="1:19">
      <c r="A258" s="86" t="s">
        <v>372</v>
      </c>
      <c r="B258" s="101">
        <v>4</v>
      </c>
      <c r="C258" s="101">
        <v>224</v>
      </c>
      <c r="D258" s="101">
        <v>323</v>
      </c>
      <c r="E258" s="101">
        <v>0</v>
      </c>
      <c r="F258" s="101">
        <v>0</v>
      </c>
      <c r="G258" s="101">
        <v>0</v>
      </c>
      <c r="H258" s="101">
        <v>2</v>
      </c>
      <c r="J258" s="65">
        <f t="shared" si="13"/>
        <v>553</v>
      </c>
      <c r="K258" s="101">
        <v>36835</v>
      </c>
      <c r="L258" s="101">
        <v>71314.759879999954</v>
      </c>
      <c r="M258" s="101">
        <v>365625.73804799968</v>
      </c>
      <c r="N258" s="101">
        <v>0</v>
      </c>
      <c r="O258" s="101">
        <v>118.64441600000001</v>
      </c>
      <c r="P258" s="101">
        <v>0</v>
      </c>
      <c r="Q258" s="101">
        <v>15975.63024</v>
      </c>
      <c r="S258" s="65">
        <f t="shared" si="14"/>
        <v>489869.77258399967</v>
      </c>
    </row>
    <row r="259" spans="1:19">
      <c r="A259" s="86" t="s">
        <v>439</v>
      </c>
      <c r="B259" s="101">
        <v>5</v>
      </c>
      <c r="C259" s="101">
        <v>290</v>
      </c>
      <c r="D259" s="101">
        <v>493</v>
      </c>
      <c r="E259" s="101">
        <v>0</v>
      </c>
      <c r="F259" s="101">
        <v>0</v>
      </c>
      <c r="G259" s="101">
        <v>0</v>
      </c>
      <c r="H259" s="101">
        <v>3</v>
      </c>
      <c r="J259" s="65">
        <f t="shared" si="13"/>
        <v>791</v>
      </c>
      <c r="K259" s="101">
        <v>59120</v>
      </c>
      <c r="L259" s="101">
        <v>81952.82600399993</v>
      </c>
      <c r="M259" s="101">
        <v>568323.09146200004</v>
      </c>
      <c r="N259" s="101">
        <v>0</v>
      </c>
      <c r="O259" s="101">
        <v>0</v>
      </c>
      <c r="P259" s="101">
        <v>169.18812800000001</v>
      </c>
      <c r="Q259" s="101">
        <v>1508.6116480000001</v>
      </c>
      <c r="S259" s="65">
        <f t="shared" si="14"/>
        <v>711073.71724199993</v>
      </c>
    </row>
    <row r="260" spans="1:19">
      <c r="A260" s="86" t="s">
        <v>440</v>
      </c>
      <c r="B260" s="101"/>
      <c r="C260" s="101"/>
      <c r="D260" s="101"/>
      <c r="E260" s="101"/>
      <c r="F260" s="101"/>
      <c r="G260" s="101"/>
      <c r="H260" s="101"/>
      <c r="J260" s="65">
        <f t="shared" si="13"/>
        <v>0</v>
      </c>
      <c r="K260" s="101"/>
      <c r="L260" s="101"/>
      <c r="M260" s="101"/>
      <c r="N260" s="101"/>
      <c r="O260" s="101"/>
      <c r="P260" s="101"/>
      <c r="Q260" s="101"/>
      <c r="S260" s="65">
        <f t="shared" si="14"/>
        <v>0</v>
      </c>
    </row>
    <row r="261" spans="1:19">
      <c r="A261" s="86" t="s">
        <v>373</v>
      </c>
      <c r="B261" s="101"/>
      <c r="C261" s="101"/>
      <c r="D261" s="101"/>
      <c r="E261" s="101"/>
      <c r="F261" s="101"/>
      <c r="G261" s="101"/>
      <c r="H261" s="101"/>
      <c r="J261" s="65">
        <f t="shared" si="13"/>
        <v>0</v>
      </c>
      <c r="K261" s="101"/>
      <c r="L261" s="101"/>
      <c r="M261" s="101"/>
      <c r="N261" s="101"/>
      <c r="O261" s="101"/>
      <c r="P261" s="101"/>
      <c r="Q261" s="101"/>
      <c r="S261" s="65">
        <f t="shared" si="14"/>
        <v>0</v>
      </c>
    </row>
    <row r="262" spans="1:19">
      <c r="A262" s="86" t="s">
        <v>374</v>
      </c>
      <c r="B262" s="101">
        <v>6</v>
      </c>
      <c r="C262" s="101">
        <v>296</v>
      </c>
      <c r="D262" s="101">
        <v>340</v>
      </c>
      <c r="E262" s="101">
        <v>0</v>
      </c>
      <c r="F262" s="101">
        <v>2</v>
      </c>
      <c r="G262" s="101">
        <v>0</v>
      </c>
      <c r="H262" s="101">
        <v>6</v>
      </c>
      <c r="J262" s="65">
        <f t="shared" si="13"/>
        <v>650</v>
      </c>
      <c r="K262" s="101">
        <v>137494.377664</v>
      </c>
      <c r="L262" s="101">
        <v>77122.349083999958</v>
      </c>
      <c r="M262" s="101">
        <v>471739.3921820001</v>
      </c>
      <c r="N262" s="101">
        <v>0</v>
      </c>
      <c r="O262" s="101">
        <v>1297.4205019999999</v>
      </c>
      <c r="P262" s="101">
        <v>0</v>
      </c>
      <c r="Q262" s="101">
        <v>18866.458775999999</v>
      </c>
      <c r="S262" s="65">
        <f t="shared" si="14"/>
        <v>706519.99820800009</v>
      </c>
    </row>
    <row r="263" spans="1:19">
      <c r="A263" s="86" t="s">
        <v>375</v>
      </c>
      <c r="B263" s="101">
        <v>2</v>
      </c>
      <c r="C263" s="101">
        <v>274</v>
      </c>
      <c r="D263" s="101">
        <v>379</v>
      </c>
      <c r="E263" s="101">
        <v>0</v>
      </c>
      <c r="F263" s="101">
        <v>2</v>
      </c>
      <c r="G263" s="101">
        <v>0</v>
      </c>
      <c r="H263" s="101">
        <v>10</v>
      </c>
      <c r="J263" s="65">
        <f t="shared" si="13"/>
        <v>667</v>
      </c>
      <c r="K263" s="101">
        <v>14168.523160000001</v>
      </c>
      <c r="L263" s="101">
        <v>82458.083693999972</v>
      </c>
      <c r="M263" s="101">
        <v>528590.88089199993</v>
      </c>
      <c r="N263" s="101">
        <v>0</v>
      </c>
      <c r="O263" s="101">
        <v>1490.769622</v>
      </c>
      <c r="P263" s="101">
        <v>0</v>
      </c>
      <c r="Q263" s="101">
        <v>92044.137992000004</v>
      </c>
      <c r="S263" s="65">
        <f t="shared" si="14"/>
        <v>718752.39535999997</v>
      </c>
    </row>
    <row r="264" spans="1:19">
      <c r="A264" s="86" t="s">
        <v>441</v>
      </c>
      <c r="B264" s="101">
        <v>11</v>
      </c>
      <c r="C264" s="101">
        <v>152</v>
      </c>
      <c r="D264" s="101">
        <v>322</v>
      </c>
      <c r="E264" s="101">
        <v>0</v>
      </c>
      <c r="F264" s="101">
        <v>0</v>
      </c>
      <c r="G264" s="101">
        <v>0</v>
      </c>
      <c r="H264" s="101">
        <v>17</v>
      </c>
      <c r="J264" s="65">
        <f t="shared" si="13"/>
        <v>502</v>
      </c>
      <c r="K264" s="101">
        <v>416443.27477800002</v>
      </c>
      <c r="L264" s="101">
        <v>56789.642279999993</v>
      </c>
      <c r="M264" s="101">
        <v>439568.85674000008</v>
      </c>
      <c r="N264" s="101">
        <v>0</v>
      </c>
      <c r="O264" s="101">
        <v>0</v>
      </c>
      <c r="P264" s="101">
        <v>0</v>
      </c>
      <c r="Q264" s="101">
        <v>999217.91633300064</v>
      </c>
      <c r="S264" s="65">
        <f t="shared" si="14"/>
        <v>1912019.6901310007</v>
      </c>
    </row>
    <row r="265" spans="1:19">
      <c r="A265" s="86" t="s">
        <v>442</v>
      </c>
      <c r="B265" s="101">
        <v>12</v>
      </c>
      <c r="C265" s="101">
        <v>253</v>
      </c>
      <c r="D265" s="101">
        <v>467</v>
      </c>
      <c r="E265" s="101">
        <v>0</v>
      </c>
      <c r="F265" s="101">
        <v>1</v>
      </c>
      <c r="G265" s="101">
        <v>0</v>
      </c>
      <c r="H265" s="101">
        <v>4</v>
      </c>
      <c r="J265" s="65">
        <f t="shared" si="13"/>
        <v>737</v>
      </c>
      <c r="K265" s="101">
        <v>177919.24981199999</v>
      </c>
      <c r="L265" s="101">
        <v>83910.091567999989</v>
      </c>
      <c r="M265" s="101">
        <v>688352.14467599965</v>
      </c>
      <c r="N265" s="101">
        <v>0.98421800000005533</v>
      </c>
      <c r="O265" s="101">
        <v>203.733126</v>
      </c>
      <c r="P265" s="101">
        <v>0</v>
      </c>
      <c r="Q265" s="101">
        <v>20803.228490000009</v>
      </c>
      <c r="S265" s="65">
        <f t="shared" si="14"/>
        <v>971189.43188999966</v>
      </c>
    </row>
    <row r="266" spans="1:19">
      <c r="A266" s="86" t="s">
        <v>506</v>
      </c>
      <c r="B266" s="101">
        <v>0</v>
      </c>
      <c r="C266" s="101">
        <v>11</v>
      </c>
      <c r="D266" s="101">
        <v>28</v>
      </c>
      <c r="E266" s="101">
        <v>0</v>
      </c>
      <c r="F266" s="101">
        <v>0</v>
      </c>
      <c r="G266" s="101">
        <v>0</v>
      </c>
      <c r="H266" s="101">
        <v>0</v>
      </c>
      <c r="J266" s="65">
        <f t="shared" si="13"/>
        <v>39</v>
      </c>
      <c r="K266" s="101">
        <v>0</v>
      </c>
      <c r="L266" s="101">
        <v>4188</v>
      </c>
      <c r="M266" s="101">
        <v>65459.385184000021</v>
      </c>
      <c r="N266" s="101">
        <v>0</v>
      </c>
      <c r="O266" s="101">
        <v>0</v>
      </c>
      <c r="P266" s="101">
        <v>0</v>
      </c>
      <c r="Q266" s="101">
        <v>0</v>
      </c>
      <c r="S266" s="65">
        <f t="shared" si="14"/>
        <v>69647.385184000013</v>
      </c>
    </row>
    <row r="267" spans="1:19">
      <c r="A267" s="86" t="s">
        <v>376</v>
      </c>
      <c r="B267" s="101"/>
      <c r="C267" s="101"/>
      <c r="D267" s="101"/>
      <c r="E267" s="101"/>
      <c r="F267" s="101"/>
      <c r="G267" s="101"/>
      <c r="H267" s="101"/>
      <c r="J267" s="65">
        <f t="shared" si="13"/>
        <v>0</v>
      </c>
      <c r="K267" s="101"/>
      <c r="L267" s="101"/>
      <c r="M267" s="101"/>
      <c r="N267" s="101"/>
      <c r="O267" s="101"/>
      <c r="P267" s="101"/>
      <c r="Q267" s="101"/>
      <c r="S267" s="65">
        <f t="shared" si="14"/>
        <v>0</v>
      </c>
    </row>
    <row r="268" spans="1:19">
      <c r="A268" s="86" t="s">
        <v>443</v>
      </c>
      <c r="B268" s="101">
        <v>4</v>
      </c>
      <c r="C268" s="101">
        <v>120</v>
      </c>
      <c r="D268" s="101">
        <v>340</v>
      </c>
      <c r="E268" s="101">
        <v>0</v>
      </c>
      <c r="F268" s="101">
        <v>0</v>
      </c>
      <c r="G268" s="101">
        <v>0</v>
      </c>
      <c r="H268" s="101">
        <v>3</v>
      </c>
      <c r="J268" s="65">
        <f t="shared" si="13"/>
        <v>467</v>
      </c>
      <c r="K268" s="101">
        <v>38311</v>
      </c>
      <c r="L268" s="101">
        <v>45227.622818000018</v>
      </c>
      <c r="M268" s="101">
        <v>370233.33101100032</v>
      </c>
      <c r="N268" s="101">
        <v>0</v>
      </c>
      <c r="O268" s="101">
        <v>0</v>
      </c>
      <c r="P268" s="101">
        <v>0</v>
      </c>
      <c r="Q268" s="101">
        <v>107946.731367</v>
      </c>
      <c r="S268" s="65">
        <f t="shared" si="14"/>
        <v>561718.68519600038</v>
      </c>
    </row>
    <row r="269" spans="1:19">
      <c r="A269" s="86" t="s">
        <v>507</v>
      </c>
      <c r="B269" s="220" t="s">
        <v>778</v>
      </c>
      <c r="C269" s="220"/>
      <c r="D269" s="220"/>
      <c r="E269" s="220"/>
      <c r="F269" s="220"/>
      <c r="G269" s="220"/>
      <c r="H269" s="220"/>
      <c r="J269" s="65">
        <f t="shared" si="13"/>
        <v>0</v>
      </c>
      <c r="K269" s="220" t="s">
        <v>778</v>
      </c>
      <c r="L269" s="220"/>
      <c r="M269" s="220"/>
      <c r="N269" s="220"/>
      <c r="O269" s="220"/>
      <c r="P269" s="220"/>
      <c r="Q269" s="220"/>
      <c r="S269" s="65">
        <f t="shared" si="14"/>
        <v>0</v>
      </c>
    </row>
    <row r="270" spans="1:19">
      <c r="A270" s="86" t="s">
        <v>377</v>
      </c>
      <c r="B270" s="101"/>
      <c r="C270" s="101"/>
      <c r="D270" s="101"/>
      <c r="E270" s="101"/>
      <c r="F270" s="101"/>
      <c r="G270" s="101"/>
      <c r="H270" s="101"/>
      <c r="J270" s="65">
        <f t="shared" si="13"/>
        <v>0</v>
      </c>
      <c r="K270" s="101"/>
      <c r="L270" s="101"/>
      <c r="M270" s="101"/>
      <c r="N270" s="101"/>
      <c r="O270" s="101"/>
      <c r="P270" s="101"/>
      <c r="Q270" s="101"/>
      <c r="S270" s="65">
        <f t="shared" si="14"/>
        <v>0</v>
      </c>
    </row>
    <row r="271" spans="1:19">
      <c r="A271" s="86" t="s">
        <v>444</v>
      </c>
      <c r="B271" s="101">
        <v>7</v>
      </c>
      <c r="C271" s="101">
        <v>239</v>
      </c>
      <c r="D271" s="101">
        <v>474</v>
      </c>
      <c r="E271" s="101">
        <v>0</v>
      </c>
      <c r="F271" s="101">
        <v>0</v>
      </c>
      <c r="G271" s="101">
        <v>2</v>
      </c>
      <c r="H271" s="101">
        <v>7</v>
      </c>
      <c r="J271" s="65">
        <f t="shared" si="13"/>
        <v>729</v>
      </c>
      <c r="K271" s="101">
        <v>153384.70914299999</v>
      </c>
      <c r="L271" s="101">
        <v>85072.811111999996</v>
      </c>
      <c r="M271" s="101">
        <v>711775.84225600003</v>
      </c>
      <c r="N271" s="101">
        <v>0</v>
      </c>
      <c r="O271" s="101">
        <v>0</v>
      </c>
      <c r="P271" s="101">
        <v>0</v>
      </c>
      <c r="Q271" s="101">
        <v>981750.97978099994</v>
      </c>
      <c r="S271" s="65">
        <f t="shared" si="14"/>
        <v>1931984.3422920001</v>
      </c>
    </row>
    <row r="272" spans="1:19">
      <c r="A272" s="86" t="s">
        <v>378</v>
      </c>
      <c r="B272" s="101"/>
      <c r="C272" s="101"/>
      <c r="D272" s="101"/>
      <c r="E272" s="101"/>
      <c r="F272" s="101"/>
      <c r="G272" s="101"/>
      <c r="H272" s="101"/>
      <c r="J272" s="65">
        <f t="shared" si="13"/>
        <v>0</v>
      </c>
      <c r="K272" s="101"/>
      <c r="L272" s="101"/>
      <c r="M272" s="101"/>
      <c r="N272" s="101"/>
      <c r="O272" s="101"/>
      <c r="P272" s="101"/>
      <c r="Q272" s="101"/>
      <c r="S272" s="65">
        <f t="shared" si="14"/>
        <v>0</v>
      </c>
    </row>
    <row r="273" spans="1:19">
      <c r="A273" s="86" t="s">
        <v>445</v>
      </c>
      <c r="B273" s="101">
        <v>12</v>
      </c>
      <c r="C273" s="101">
        <v>263</v>
      </c>
      <c r="D273" s="101">
        <v>508</v>
      </c>
      <c r="E273" s="101">
        <v>0</v>
      </c>
      <c r="F273" s="101">
        <v>1</v>
      </c>
      <c r="G273" s="101">
        <v>0</v>
      </c>
      <c r="H273" s="101">
        <v>10</v>
      </c>
      <c r="J273" s="65">
        <f t="shared" si="13"/>
        <v>794</v>
      </c>
      <c r="K273" s="101">
        <v>204044.526434</v>
      </c>
      <c r="L273" s="101">
        <v>121958.422244</v>
      </c>
      <c r="M273" s="101">
        <v>735070.20893600048</v>
      </c>
      <c r="N273" s="101">
        <v>0</v>
      </c>
      <c r="O273" s="101">
        <v>43</v>
      </c>
      <c r="P273" s="101">
        <v>0</v>
      </c>
      <c r="Q273" s="101">
        <v>95353.894885999995</v>
      </c>
      <c r="S273" s="65">
        <f t="shared" si="14"/>
        <v>1156470.0525000007</v>
      </c>
    </row>
    <row r="274" spans="1:19">
      <c r="A274" s="86" t="s">
        <v>508</v>
      </c>
      <c r="B274" s="101">
        <v>0</v>
      </c>
      <c r="C274" s="101">
        <v>18</v>
      </c>
      <c r="D274" s="101">
        <v>29</v>
      </c>
      <c r="E274" s="101">
        <v>0</v>
      </c>
      <c r="F274" s="101">
        <v>0</v>
      </c>
      <c r="G274" s="101">
        <v>0</v>
      </c>
      <c r="H274" s="101">
        <v>0</v>
      </c>
      <c r="J274" s="65">
        <f t="shared" si="13"/>
        <v>47</v>
      </c>
      <c r="K274" s="101">
        <v>0</v>
      </c>
      <c r="L274" s="101">
        <v>5041.0055360000006</v>
      </c>
      <c r="M274" s="101">
        <v>49368.952719999987</v>
      </c>
      <c r="N274" s="101">
        <v>0</v>
      </c>
      <c r="O274" s="101">
        <v>0</v>
      </c>
      <c r="P274" s="101">
        <v>0</v>
      </c>
      <c r="Q274" s="101">
        <v>0</v>
      </c>
      <c r="S274" s="65">
        <f t="shared" si="14"/>
        <v>54409.958255999984</v>
      </c>
    </row>
    <row r="275" spans="1:19">
      <c r="A275" s="86" t="s">
        <v>379</v>
      </c>
      <c r="B275" s="101">
        <v>18</v>
      </c>
      <c r="C275" s="101">
        <v>579</v>
      </c>
      <c r="D275" s="101">
        <v>1448</v>
      </c>
      <c r="E275" s="101">
        <v>2</v>
      </c>
      <c r="F275" s="101">
        <v>5</v>
      </c>
      <c r="G275" s="101">
        <v>2</v>
      </c>
      <c r="H275" s="101">
        <v>32</v>
      </c>
      <c r="J275" s="65">
        <f t="shared" si="13"/>
        <v>2086</v>
      </c>
      <c r="K275" s="101">
        <v>431731.21604999999</v>
      </c>
      <c r="L275" s="101">
        <v>228047.3615940001</v>
      </c>
      <c r="M275" s="101">
        <v>1941410.9399760009</v>
      </c>
      <c r="N275" s="101">
        <v>3819.4298739999999</v>
      </c>
      <c r="O275" s="101">
        <v>1595.07936</v>
      </c>
      <c r="P275" s="101">
        <v>1390.2512019999999</v>
      </c>
      <c r="Q275" s="101">
        <v>47575.440375999991</v>
      </c>
      <c r="S275" s="65">
        <f t="shared" si="14"/>
        <v>2655569.7184320008</v>
      </c>
    </row>
    <row r="276" spans="1:19">
      <c r="A276" s="86" t="s">
        <v>446</v>
      </c>
      <c r="B276" s="101">
        <v>7</v>
      </c>
      <c r="C276" s="101">
        <v>86</v>
      </c>
      <c r="D276" s="101">
        <v>179</v>
      </c>
      <c r="E276" s="101">
        <v>1</v>
      </c>
      <c r="F276" s="101">
        <v>1</v>
      </c>
      <c r="G276" s="101">
        <v>0</v>
      </c>
      <c r="H276" s="101">
        <v>6</v>
      </c>
      <c r="J276" s="65">
        <f t="shared" si="13"/>
        <v>280</v>
      </c>
      <c r="K276" s="101">
        <v>111203.096169</v>
      </c>
      <c r="L276" s="101">
        <v>27867.22000899999</v>
      </c>
      <c r="M276" s="101">
        <v>221524.522501</v>
      </c>
      <c r="N276" s="101">
        <v>715</v>
      </c>
      <c r="O276" s="101">
        <v>10.560627000000011</v>
      </c>
      <c r="P276" s="101">
        <v>0</v>
      </c>
      <c r="Q276" s="101">
        <v>5443302</v>
      </c>
      <c r="S276" s="65">
        <f t="shared" si="14"/>
        <v>5804622.3993060002</v>
      </c>
    </row>
    <row r="277" spans="1:19">
      <c r="A277" s="86" t="s">
        <v>447</v>
      </c>
      <c r="B277" s="101">
        <v>7</v>
      </c>
      <c r="C277" s="101">
        <v>115</v>
      </c>
      <c r="D277" s="101">
        <v>345</v>
      </c>
      <c r="E277" s="101">
        <v>0</v>
      </c>
      <c r="F277" s="101">
        <v>0</v>
      </c>
      <c r="G277" s="101">
        <v>0</v>
      </c>
      <c r="H277" s="101">
        <v>6</v>
      </c>
      <c r="J277" s="65">
        <f t="shared" si="13"/>
        <v>473</v>
      </c>
      <c r="K277" s="101">
        <v>279994.40539000003</v>
      </c>
      <c r="L277" s="101">
        <v>40506.232108999997</v>
      </c>
      <c r="M277" s="101">
        <v>427271.26918499981</v>
      </c>
      <c r="N277" s="101">
        <v>0</v>
      </c>
      <c r="O277" s="101">
        <v>0</v>
      </c>
      <c r="P277" s="101">
        <v>0</v>
      </c>
      <c r="Q277" s="101">
        <v>555334.807852</v>
      </c>
      <c r="S277" s="65">
        <f t="shared" si="14"/>
        <v>1303106.7145359998</v>
      </c>
    </row>
    <row r="278" spans="1:19">
      <c r="A278" s="86" t="s">
        <v>380</v>
      </c>
      <c r="B278" s="101">
        <v>2</v>
      </c>
      <c r="C278" s="101">
        <v>156</v>
      </c>
      <c r="D278" s="101">
        <v>139</v>
      </c>
      <c r="E278" s="101">
        <v>0</v>
      </c>
      <c r="F278" s="101">
        <v>0</v>
      </c>
      <c r="G278" s="101">
        <v>0</v>
      </c>
      <c r="H278" s="101">
        <v>1</v>
      </c>
      <c r="J278" s="65">
        <f t="shared" si="13"/>
        <v>298</v>
      </c>
      <c r="K278" s="101">
        <v>323431.91151499999</v>
      </c>
      <c r="L278" s="101">
        <v>35752.573579000018</v>
      </c>
      <c r="M278" s="101">
        <v>182208.9132849999</v>
      </c>
      <c r="N278" s="101">
        <v>0</v>
      </c>
      <c r="O278" s="101">
        <v>0</v>
      </c>
      <c r="P278" s="101">
        <v>0</v>
      </c>
      <c r="Q278" s="101">
        <v>22</v>
      </c>
      <c r="S278" s="65">
        <f t="shared" si="14"/>
        <v>541415.3983789999</v>
      </c>
    </row>
    <row r="279" spans="1:19">
      <c r="A279" s="86" t="s">
        <v>448</v>
      </c>
      <c r="B279" s="101"/>
      <c r="C279" s="101"/>
      <c r="D279" s="101"/>
      <c r="E279" s="101"/>
      <c r="F279" s="101"/>
      <c r="G279" s="101"/>
      <c r="H279" s="101"/>
      <c r="J279" s="65">
        <f t="shared" si="13"/>
        <v>0</v>
      </c>
      <c r="K279" s="101"/>
      <c r="L279" s="101"/>
      <c r="M279" s="101"/>
      <c r="N279" s="101"/>
      <c r="O279" s="101"/>
      <c r="P279" s="101"/>
      <c r="Q279" s="101"/>
      <c r="S279" s="65">
        <f t="shared" si="14"/>
        <v>0</v>
      </c>
    </row>
    <row r="280" spans="1:19">
      <c r="A280" s="86" t="s">
        <v>449</v>
      </c>
      <c r="B280" s="101">
        <v>5</v>
      </c>
      <c r="C280" s="101">
        <v>65</v>
      </c>
      <c r="D280" s="101">
        <v>177</v>
      </c>
      <c r="E280" s="101">
        <v>0</v>
      </c>
      <c r="F280" s="101">
        <v>1</v>
      </c>
      <c r="G280" s="101">
        <v>0</v>
      </c>
      <c r="H280" s="101">
        <v>11</v>
      </c>
      <c r="J280" s="65">
        <f t="shared" si="13"/>
        <v>259</v>
      </c>
      <c r="K280" s="101">
        <v>592329</v>
      </c>
      <c r="L280" s="101">
        <v>24657.24984</v>
      </c>
      <c r="M280" s="101">
        <v>263830.23582599987</v>
      </c>
      <c r="N280" s="101">
        <v>0</v>
      </c>
      <c r="O280" s="101">
        <v>184.957098</v>
      </c>
      <c r="P280" s="101">
        <v>0</v>
      </c>
      <c r="Q280" s="101">
        <v>135016.269646</v>
      </c>
      <c r="S280" s="65">
        <f t="shared" si="14"/>
        <v>1016017.7124099998</v>
      </c>
    </row>
    <row r="281" spans="1:19">
      <c r="A281" s="86" t="s">
        <v>381</v>
      </c>
      <c r="B281" s="101">
        <v>5</v>
      </c>
      <c r="C281" s="101">
        <v>190</v>
      </c>
      <c r="D281" s="101">
        <v>190</v>
      </c>
      <c r="E281" s="101">
        <v>0</v>
      </c>
      <c r="F281" s="101">
        <v>1</v>
      </c>
      <c r="G281" s="101">
        <v>0</v>
      </c>
      <c r="H281" s="101">
        <v>3</v>
      </c>
      <c r="J281" s="65">
        <f t="shared" si="13"/>
        <v>389</v>
      </c>
      <c r="K281" s="101">
        <v>144011.575442</v>
      </c>
      <c r="L281" s="101">
        <v>47865.031664000009</v>
      </c>
      <c r="M281" s="101">
        <v>229834.9672880001</v>
      </c>
      <c r="N281" s="101">
        <v>0</v>
      </c>
      <c r="O281" s="101">
        <v>1</v>
      </c>
      <c r="P281" s="101">
        <v>0</v>
      </c>
      <c r="Q281" s="101">
        <v>7667.9193399999986</v>
      </c>
      <c r="S281" s="65">
        <f t="shared" si="14"/>
        <v>429380.49373400013</v>
      </c>
    </row>
    <row r="282" spans="1:19">
      <c r="A282" s="86" t="s">
        <v>450</v>
      </c>
      <c r="B282" s="101">
        <v>5</v>
      </c>
      <c r="C282" s="101">
        <v>179</v>
      </c>
      <c r="D282" s="101">
        <v>458</v>
      </c>
      <c r="E282" s="101">
        <v>0</v>
      </c>
      <c r="F282" s="101">
        <v>1</v>
      </c>
      <c r="G282" s="101">
        <v>1</v>
      </c>
      <c r="H282" s="101">
        <v>6</v>
      </c>
      <c r="J282" s="65">
        <f t="shared" si="13"/>
        <v>650</v>
      </c>
      <c r="K282" s="101">
        <v>60954.911763999997</v>
      </c>
      <c r="L282" s="101">
        <v>65135.251319999959</v>
      </c>
      <c r="M282" s="101">
        <v>542805.65477300005</v>
      </c>
      <c r="N282" s="101">
        <v>0</v>
      </c>
      <c r="O282" s="101">
        <v>1085.263522</v>
      </c>
      <c r="P282" s="101">
        <v>72206</v>
      </c>
      <c r="Q282" s="101">
        <v>176412.94598799999</v>
      </c>
      <c r="S282" s="65">
        <f t="shared" si="14"/>
        <v>918600.02736700012</v>
      </c>
    </row>
    <row r="283" spans="1:19">
      <c r="A283" s="86" t="s">
        <v>382</v>
      </c>
      <c r="B283" s="101"/>
      <c r="C283" s="101"/>
      <c r="D283" s="101"/>
      <c r="E283" s="101"/>
      <c r="F283" s="101"/>
      <c r="G283" s="101"/>
      <c r="H283" s="101"/>
      <c r="J283" s="65">
        <f t="shared" si="13"/>
        <v>0</v>
      </c>
      <c r="K283" s="101"/>
      <c r="L283" s="101"/>
      <c r="M283" s="101"/>
      <c r="N283" s="101"/>
      <c r="O283" s="101"/>
      <c r="P283" s="101"/>
      <c r="Q283" s="101"/>
      <c r="S283" s="65">
        <f t="shared" si="14"/>
        <v>0</v>
      </c>
    </row>
    <row r="284" spans="1:19">
      <c r="A284" s="86" t="s">
        <v>383</v>
      </c>
      <c r="B284" s="101">
        <v>10</v>
      </c>
      <c r="C284" s="101">
        <v>392</v>
      </c>
      <c r="D284" s="101">
        <v>628</v>
      </c>
      <c r="E284" s="101">
        <v>0</v>
      </c>
      <c r="F284" s="101">
        <v>6</v>
      </c>
      <c r="G284" s="101">
        <v>1</v>
      </c>
      <c r="H284" s="101">
        <v>26</v>
      </c>
      <c r="J284" s="65">
        <f t="shared" si="13"/>
        <v>1063</v>
      </c>
      <c r="K284" s="101">
        <v>87806.24631799999</v>
      </c>
      <c r="L284" s="101">
        <v>128963.006549</v>
      </c>
      <c r="M284" s="101">
        <v>847636.3078020002</v>
      </c>
      <c r="N284" s="101">
        <v>0</v>
      </c>
      <c r="O284" s="101">
        <v>4003.4293669999988</v>
      </c>
      <c r="P284" s="101">
        <v>2442</v>
      </c>
      <c r="Q284" s="101">
        <v>96078.505577000047</v>
      </c>
      <c r="S284" s="65">
        <f t="shared" si="14"/>
        <v>1166929.4956130004</v>
      </c>
    </row>
    <row r="285" spans="1:19">
      <c r="A285" s="86" t="s">
        <v>451</v>
      </c>
      <c r="B285" s="101">
        <v>1</v>
      </c>
      <c r="C285" s="101">
        <v>33</v>
      </c>
      <c r="D285" s="101">
        <v>57</v>
      </c>
      <c r="E285" s="101">
        <v>0</v>
      </c>
      <c r="F285" s="101">
        <v>0</v>
      </c>
      <c r="G285" s="101">
        <v>0</v>
      </c>
      <c r="H285" s="101">
        <v>0</v>
      </c>
      <c r="J285" s="65">
        <f t="shared" si="13"/>
        <v>91</v>
      </c>
      <c r="K285" s="101">
        <v>0</v>
      </c>
      <c r="L285" s="101">
        <v>10728.122318</v>
      </c>
      <c r="M285" s="101">
        <v>55613.916850000001</v>
      </c>
      <c r="N285" s="101">
        <v>0</v>
      </c>
      <c r="O285" s="101">
        <v>0</v>
      </c>
      <c r="P285" s="101">
        <v>0</v>
      </c>
      <c r="Q285" s="101">
        <v>0</v>
      </c>
      <c r="S285" s="65">
        <f t="shared" si="14"/>
        <v>66342.039168000003</v>
      </c>
    </row>
    <row r="286" spans="1:19">
      <c r="A286" s="86" t="s">
        <v>384</v>
      </c>
      <c r="B286" s="101"/>
      <c r="C286" s="101"/>
      <c r="D286" s="101"/>
      <c r="E286" s="101"/>
      <c r="F286" s="101"/>
      <c r="G286" s="101"/>
      <c r="H286" s="101"/>
      <c r="J286" s="65">
        <f t="shared" si="13"/>
        <v>0</v>
      </c>
      <c r="K286" s="101"/>
      <c r="L286" s="101"/>
      <c r="M286" s="101"/>
      <c r="N286" s="101"/>
      <c r="O286" s="101"/>
      <c r="P286" s="101"/>
      <c r="Q286" s="101"/>
      <c r="S286" s="65">
        <f t="shared" si="14"/>
        <v>0</v>
      </c>
    </row>
    <row r="287" spans="1:19">
      <c r="A287" s="86" t="s">
        <v>392</v>
      </c>
      <c r="B287" s="101">
        <v>4</v>
      </c>
      <c r="C287" s="101">
        <v>741</v>
      </c>
      <c r="D287" s="101">
        <v>732</v>
      </c>
      <c r="E287" s="101">
        <v>1</v>
      </c>
      <c r="F287" s="101">
        <v>2</v>
      </c>
      <c r="G287" s="101">
        <v>0</v>
      </c>
      <c r="H287" s="101">
        <v>9</v>
      </c>
      <c r="J287" s="65">
        <f t="shared" si="13"/>
        <v>1489</v>
      </c>
      <c r="K287" s="101">
        <v>23125.640884</v>
      </c>
      <c r="L287" s="101">
        <v>171119.756467</v>
      </c>
      <c r="M287" s="101">
        <v>854925.04271499952</v>
      </c>
      <c r="N287" s="101">
        <v>2040.536237</v>
      </c>
      <c r="O287" s="101">
        <v>1110.9737829999999</v>
      </c>
      <c r="P287" s="101">
        <v>0</v>
      </c>
      <c r="Q287" s="101">
        <v>21551.921315</v>
      </c>
      <c r="S287" s="65">
        <f t="shared" si="14"/>
        <v>1073873.8714009994</v>
      </c>
    </row>
    <row r="288" spans="1:19">
      <c r="A288" s="86" t="s">
        <v>385</v>
      </c>
      <c r="B288" s="101">
        <v>1</v>
      </c>
      <c r="C288" s="101">
        <v>204</v>
      </c>
      <c r="D288" s="101">
        <v>283</v>
      </c>
      <c r="E288" s="101">
        <v>0</v>
      </c>
      <c r="F288" s="101">
        <v>1</v>
      </c>
      <c r="G288" s="101">
        <v>0</v>
      </c>
      <c r="H288" s="101">
        <v>9</v>
      </c>
      <c r="J288" s="65">
        <f t="shared" si="13"/>
        <v>498</v>
      </c>
      <c r="K288" s="101">
        <v>12958.37868399999</v>
      </c>
      <c r="L288" s="101">
        <v>57607.155839999999</v>
      </c>
      <c r="M288" s="101">
        <v>413840.11309300008</v>
      </c>
      <c r="N288" s="101">
        <v>25</v>
      </c>
      <c r="O288" s="101">
        <v>3</v>
      </c>
      <c r="P288" s="101">
        <v>0</v>
      </c>
      <c r="Q288" s="101">
        <v>10978.208051</v>
      </c>
      <c r="S288" s="65">
        <f t="shared" si="14"/>
        <v>495411.85566800006</v>
      </c>
    </row>
    <row r="289" spans="1:19">
      <c r="A289" s="86" t="s">
        <v>452</v>
      </c>
      <c r="B289" s="101"/>
      <c r="C289" s="101"/>
      <c r="D289" s="101"/>
      <c r="E289" s="101"/>
      <c r="F289" s="101"/>
      <c r="G289" s="101"/>
      <c r="H289" s="101"/>
      <c r="J289" s="65">
        <f t="shared" si="13"/>
        <v>0</v>
      </c>
      <c r="K289" s="101"/>
      <c r="L289" s="101"/>
      <c r="M289" s="101"/>
      <c r="N289" s="101"/>
      <c r="O289" s="101"/>
      <c r="P289" s="101"/>
      <c r="Q289" s="101"/>
      <c r="S289" s="65">
        <f t="shared" si="14"/>
        <v>0</v>
      </c>
    </row>
    <row r="290" spans="1:19">
      <c r="A290" s="86" t="s">
        <v>453</v>
      </c>
      <c r="B290" s="101"/>
      <c r="C290" s="101"/>
      <c r="D290" s="101"/>
      <c r="E290" s="101"/>
      <c r="F290" s="101"/>
      <c r="G290" s="101"/>
      <c r="H290" s="101"/>
      <c r="J290" s="65">
        <f t="shared" si="13"/>
        <v>0</v>
      </c>
      <c r="K290" s="101"/>
      <c r="L290" s="101"/>
      <c r="M290" s="101"/>
      <c r="N290" s="101"/>
      <c r="O290" s="101"/>
      <c r="P290" s="101"/>
      <c r="Q290" s="101"/>
      <c r="S290" s="65">
        <f t="shared" si="14"/>
        <v>0</v>
      </c>
    </row>
    <row r="291" spans="1:19">
      <c r="A291" s="86" t="s">
        <v>454</v>
      </c>
      <c r="B291" s="101">
        <v>358</v>
      </c>
      <c r="C291" s="101">
        <v>4732</v>
      </c>
      <c r="D291" s="101">
        <v>5516</v>
      </c>
      <c r="E291" s="101">
        <v>9</v>
      </c>
      <c r="F291" s="101">
        <v>348</v>
      </c>
      <c r="G291" s="101"/>
      <c r="H291" s="101"/>
      <c r="J291" s="65">
        <f>SUM(B291:I291)</f>
        <v>10963</v>
      </c>
      <c r="K291" s="101">
        <v>7540473</v>
      </c>
      <c r="L291" s="101">
        <v>708851</v>
      </c>
      <c r="M291" s="101">
        <v>6376691</v>
      </c>
      <c r="N291" s="101">
        <v>78825</v>
      </c>
      <c r="O291" s="101">
        <v>4923944</v>
      </c>
      <c r="P291" s="101"/>
      <c r="Q291" s="101"/>
      <c r="S291" s="65">
        <f>SUM(K291:R291)</f>
        <v>19628784</v>
      </c>
    </row>
    <row r="292" spans="1:19">
      <c r="A292" s="86" t="s">
        <v>479</v>
      </c>
      <c r="B292" s="101">
        <v>4</v>
      </c>
      <c r="C292" s="101">
        <v>245</v>
      </c>
      <c r="D292" s="101">
        <v>399</v>
      </c>
      <c r="E292" s="101">
        <v>0</v>
      </c>
      <c r="F292" s="101">
        <v>0</v>
      </c>
      <c r="G292" s="101">
        <v>0</v>
      </c>
      <c r="H292" s="101">
        <v>2</v>
      </c>
      <c r="J292" s="65">
        <f t="shared" si="13"/>
        <v>650</v>
      </c>
      <c r="K292" s="101">
        <v>38041</v>
      </c>
      <c r="L292" s="101">
        <v>88603.508288999976</v>
      </c>
      <c r="M292" s="101">
        <v>516022.64422599977</v>
      </c>
      <c r="N292" s="101">
        <v>0</v>
      </c>
      <c r="O292" s="101">
        <v>0</v>
      </c>
      <c r="P292" s="101">
        <v>0</v>
      </c>
      <c r="Q292" s="101">
        <v>2837.6892039999998</v>
      </c>
      <c r="S292" s="65">
        <f t="shared" si="14"/>
        <v>645504.84171899979</v>
      </c>
    </row>
    <row r="293" spans="1:19">
      <c r="A293" s="86" t="s">
        <v>509</v>
      </c>
      <c r="B293" s="101">
        <v>0</v>
      </c>
      <c r="C293" s="101">
        <v>5</v>
      </c>
      <c r="D293" s="101">
        <v>0</v>
      </c>
      <c r="E293" s="101">
        <v>0</v>
      </c>
      <c r="F293" s="101">
        <v>0</v>
      </c>
      <c r="G293" s="101">
        <v>0</v>
      </c>
      <c r="H293" s="101">
        <v>0</v>
      </c>
      <c r="J293" s="65">
        <f t="shared" si="13"/>
        <v>5</v>
      </c>
      <c r="K293" s="101">
        <v>0</v>
      </c>
      <c r="L293" s="101">
        <v>1306.2998520000001</v>
      </c>
      <c r="M293" s="101">
        <v>0</v>
      </c>
      <c r="N293" s="101">
        <v>0</v>
      </c>
      <c r="O293" s="101">
        <v>0</v>
      </c>
      <c r="P293" s="101">
        <v>0</v>
      </c>
      <c r="Q293" s="101">
        <v>0</v>
      </c>
      <c r="S293" s="65">
        <f t="shared" si="14"/>
        <v>1306.2998520000001</v>
      </c>
    </row>
    <row r="294" spans="1:19">
      <c r="A294" s="86" t="s">
        <v>386</v>
      </c>
      <c r="B294" s="101">
        <v>5</v>
      </c>
      <c r="C294" s="101">
        <v>153</v>
      </c>
      <c r="D294" s="101">
        <v>242</v>
      </c>
      <c r="E294" s="101">
        <v>0</v>
      </c>
      <c r="F294" s="101">
        <v>0</v>
      </c>
      <c r="G294" s="101">
        <v>0</v>
      </c>
      <c r="H294" s="101">
        <v>6</v>
      </c>
      <c r="J294" s="65">
        <f t="shared" si="13"/>
        <v>406</v>
      </c>
      <c r="K294" s="101">
        <v>33324</v>
      </c>
      <c r="L294" s="101">
        <v>44897.797169999991</v>
      </c>
      <c r="M294" s="101">
        <v>293013.49341499998</v>
      </c>
      <c r="N294" s="101">
        <v>0</v>
      </c>
      <c r="O294" s="101">
        <v>0</v>
      </c>
      <c r="P294" s="101">
        <v>0</v>
      </c>
      <c r="Q294" s="101">
        <v>21614.864613000002</v>
      </c>
      <c r="S294" s="65">
        <f t="shared" si="14"/>
        <v>392850.15519799996</v>
      </c>
    </row>
    <row r="295" spans="1:19">
      <c r="A295" s="86" t="s">
        <v>455</v>
      </c>
      <c r="B295" s="101">
        <v>2</v>
      </c>
      <c r="C295" s="101">
        <v>23</v>
      </c>
      <c r="D295" s="101">
        <v>27</v>
      </c>
      <c r="E295" s="101">
        <v>0</v>
      </c>
      <c r="F295" s="101">
        <v>0</v>
      </c>
      <c r="G295" s="101">
        <v>0</v>
      </c>
      <c r="H295" s="101">
        <v>0</v>
      </c>
      <c r="J295" s="65">
        <f t="shared" si="13"/>
        <v>52</v>
      </c>
      <c r="K295" s="101">
        <v>15381.762908000001</v>
      </c>
      <c r="L295" s="101">
        <v>7177.1918240000005</v>
      </c>
      <c r="M295" s="101">
        <v>31440.30773</v>
      </c>
      <c r="N295" s="101">
        <v>0</v>
      </c>
      <c r="O295" s="101">
        <v>0</v>
      </c>
      <c r="P295" s="101">
        <v>0</v>
      </c>
      <c r="Q295" s="101">
        <v>0</v>
      </c>
      <c r="S295" s="65">
        <f t="shared" si="14"/>
        <v>53999.262461999999</v>
      </c>
    </row>
    <row r="296" spans="1:19">
      <c r="A296" s="86" t="s">
        <v>387</v>
      </c>
      <c r="B296" s="101"/>
      <c r="C296" s="101"/>
      <c r="D296" s="101"/>
      <c r="E296" s="101"/>
      <c r="F296" s="101"/>
      <c r="G296" s="101"/>
      <c r="H296" s="101"/>
      <c r="J296" s="65">
        <f t="shared" si="13"/>
        <v>0</v>
      </c>
      <c r="K296" s="101"/>
      <c r="L296" s="101"/>
      <c r="M296" s="101"/>
      <c r="N296" s="101"/>
      <c r="O296" s="101"/>
      <c r="P296" s="101"/>
      <c r="Q296" s="101"/>
      <c r="S296" s="65">
        <f t="shared" si="14"/>
        <v>0</v>
      </c>
    </row>
    <row r="297" spans="1:19">
      <c r="A297" s="86" t="s">
        <v>456</v>
      </c>
      <c r="B297" s="101">
        <v>12</v>
      </c>
      <c r="C297" s="101">
        <v>422</v>
      </c>
      <c r="D297" s="101">
        <v>1075</v>
      </c>
      <c r="E297" s="101">
        <v>0</v>
      </c>
      <c r="F297" s="101">
        <v>1</v>
      </c>
      <c r="G297" s="101">
        <v>1</v>
      </c>
      <c r="H297" s="101">
        <v>24</v>
      </c>
      <c r="J297" s="65">
        <f t="shared" ref="J297:J323" si="15">SUM(B297:I297)</f>
        <v>1535</v>
      </c>
      <c r="K297" s="101">
        <v>144570.31321600001</v>
      </c>
      <c r="L297" s="101">
        <v>149115.36819199999</v>
      </c>
      <c r="M297" s="101">
        <v>1452939.9550320001</v>
      </c>
      <c r="N297" s="101">
        <v>0</v>
      </c>
      <c r="O297" s="101">
        <v>305.04110300000002</v>
      </c>
      <c r="P297" s="101">
        <v>613</v>
      </c>
      <c r="Q297" s="101">
        <v>546190.86632000003</v>
      </c>
      <c r="S297" s="65">
        <f t="shared" ref="S297:S324" si="16">SUM(K297:R297)</f>
        <v>2293734.5438630003</v>
      </c>
    </row>
    <row r="298" spans="1:19">
      <c r="A298" s="86" t="s">
        <v>457</v>
      </c>
      <c r="B298" s="101"/>
      <c r="C298" s="101"/>
      <c r="D298" s="101"/>
      <c r="E298" s="101"/>
      <c r="F298" s="101"/>
      <c r="G298" s="101"/>
      <c r="H298" s="101"/>
      <c r="J298" s="65">
        <f t="shared" si="15"/>
        <v>0</v>
      </c>
      <c r="K298" s="101"/>
      <c r="L298" s="101"/>
      <c r="M298" s="101"/>
      <c r="N298" s="101"/>
      <c r="O298" s="101"/>
      <c r="P298" s="101"/>
      <c r="Q298" s="101"/>
      <c r="S298" s="65">
        <f t="shared" si="16"/>
        <v>0</v>
      </c>
    </row>
    <row r="299" spans="1:19">
      <c r="A299" s="86" t="s">
        <v>458</v>
      </c>
      <c r="B299" s="101">
        <v>28</v>
      </c>
      <c r="C299" s="101">
        <v>423</v>
      </c>
      <c r="D299" s="101">
        <v>775</v>
      </c>
      <c r="E299" s="101">
        <v>0</v>
      </c>
      <c r="F299" s="101">
        <v>0</v>
      </c>
      <c r="G299" s="101">
        <v>1</v>
      </c>
      <c r="H299" s="101">
        <v>6</v>
      </c>
      <c r="J299" s="65">
        <f t="shared" si="15"/>
        <v>1233</v>
      </c>
      <c r="K299" s="101">
        <v>293694.59808300011</v>
      </c>
      <c r="L299" s="101">
        <v>134836.64671199999</v>
      </c>
      <c r="M299" s="101">
        <v>1108863.432877</v>
      </c>
      <c r="N299" s="101">
        <v>0</v>
      </c>
      <c r="O299" s="101">
        <v>0</v>
      </c>
      <c r="P299" s="101">
        <v>33674</v>
      </c>
      <c r="Q299" s="101">
        <v>191722.54061600001</v>
      </c>
      <c r="S299" s="65">
        <f t="shared" si="16"/>
        <v>1762791.2182880002</v>
      </c>
    </row>
    <row r="300" spans="1:19">
      <c r="A300" s="86" t="s">
        <v>459</v>
      </c>
      <c r="B300" s="101"/>
      <c r="C300" s="101"/>
      <c r="D300" s="101"/>
      <c r="E300" s="101"/>
      <c r="F300" s="101"/>
      <c r="G300" s="101"/>
      <c r="H300" s="101"/>
      <c r="J300" s="65">
        <f t="shared" si="15"/>
        <v>0</v>
      </c>
      <c r="K300" s="101"/>
      <c r="L300" s="101"/>
      <c r="M300" s="101"/>
      <c r="N300" s="101"/>
      <c r="O300" s="101"/>
      <c r="P300" s="101"/>
      <c r="Q300" s="101"/>
      <c r="S300" s="65">
        <f t="shared" si="16"/>
        <v>0</v>
      </c>
    </row>
    <row r="301" spans="1:19">
      <c r="A301" s="86" t="s">
        <v>460</v>
      </c>
      <c r="B301" s="101">
        <v>1</v>
      </c>
      <c r="C301" s="101">
        <v>133</v>
      </c>
      <c r="D301" s="101">
        <v>163</v>
      </c>
      <c r="E301" s="101">
        <v>0</v>
      </c>
      <c r="F301" s="101">
        <v>0</v>
      </c>
      <c r="G301" s="101">
        <v>0</v>
      </c>
      <c r="H301" s="101">
        <v>1</v>
      </c>
      <c r="J301" s="65">
        <f t="shared" si="15"/>
        <v>298</v>
      </c>
      <c r="K301" s="101">
        <v>13800</v>
      </c>
      <c r="L301" s="101">
        <v>36545.289550000001</v>
      </c>
      <c r="M301" s="101">
        <v>180344.64662700001</v>
      </c>
      <c r="N301" s="101">
        <v>0</v>
      </c>
      <c r="O301" s="101">
        <v>0</v>
      </c>
      <c r="P301" s="101">
        <v>0</v>
      </c>
      <c r="Q301" s="101">
        <v>15167</v>
      </c>
      <c r="S301" s="65">
        <f t="shared" si="16"/>
        <v>245856.936177</v>
      </c>
    </row>
    <row r="302" spans="1:19">
      <c r="A302" s="86" t="s">
        <v>510</v>
      </c>
      <c r="B302" s="101">
        <v>0</v>
      </c>
      <c r="C302" s="101">
        <v>17</v>
      </c>
      <c r="D302" s="101">
        <v>14</v>
      </c>
      <c r="E302" s="101">
        <v>0</v>
      </c>
      <c r="F302" s="101">
        <v>0</v>
      </c>
      <c r="G302" s="101">
        <v>0</v>
      </c>
      <c r="H302" s="101">
        <v>0</v>
      </c>
      <c r="J302" s="65">
        <f t="shared" si="15"/>
        <v>31</v>
      </c>
      <c r="K302" s="101">
        <v>0</v>
      </c>
      <c r="L302" s="101">
        <v>3499.6691759999999</v>
      </c>
      <c r="M302" s="101">
        <v>17379.750914</v>
      </c>
      <c r="N302" s="101">
        <v>0</v>
      </c>
      <c r="O302" s="101">
        <v>0</v>
      </c>
      <c r="P302" s="101">
        <v>0</v>
      </c>
      <c r="Q302" s="101">
        <v>0</v>
      </c>
      <c r="S302" s="65">
        <f t="shared" si="16"/>
        <v>20879.42009</v>
      </c>
    </row>
    <row r="303" spans="1:19">
      <c r="A303" s="86" t="s">
        <v>511</v>
      </c>
      <c r="B303" s="220" t="s">
        <v>779</v>
      </c>
      <c r="C303" s="220"/>
      <c r="D303" s="220"/>
      <c r="E303" s="220"/>
      <c r="F303" s="220"/>
      <c r="G303" s="220"/>
      <c r="H303" s="220"/>
      <c r="J303" s="65">
        <f t="shared" si="15"/>
        <v>0</v>
      </c>
      <c r="K303" s="220" t="s">
        <v>779</v>
      </c>
      <c r="L303" s="220"/>
      <c r="M303" s="220"/>
      <c r="N303" s="220"/>
      <c r="O303" s="220"/>
      <c r="P303" s="220"/>
      <c r="Q303" s="220"/>
      <c r="S303" s="65">
        <f t="shared" si="16"/>
        <v>0</v>
      </c>
    </row>
    <row r="304" spans="1:19">
      <c r="A304" s="86" t="s">
        <v>461</v>
      </c>
      <c r="B304" s="101"/>
      <c r="C304" s="101"/>
      <c r="D304" s="101"/>
      <c r="E304" s="101"/>
      <c r="F304" s="101"/>
      <c r="G304" s="101"/>
      <c r="H304" s="101"/>
      <c r="J304" s="65">
        <f t="shared" si="15"/>
        <v>0</v>
      </c>
      <c r="K304" s="101"/>
      <c r="L304" s="101"/>
      <c r="M304" s="101"/>
      <c r="N304" s="101"/>
      <c r="O304" s="101"/>
      <c r="P304" s="101"/>
      <c r="Q304" s="101"/>
      <c r="S304" s="65">
        <f t="shared" si="16"/>
        <v>0</v>
      </c>
    </row>
    <row r="305" spans="1:19">
      <c r="A305" s="86" t="s">
        <v>462</v>
      </c>
      <c r="B305" s="101">
        <v>14</v>
      </c>
      <c r="C305" s="101">
        <v>274</v>
      </c>
      <c r="D305" s="101">
        <v>673</v>
      </c>
      <c r="E305" s="101">
        <v>0</v>
      </c>
      <c r="F305" s="101">
        <v>1</v>
      </c>
      <c r="G305" s="101">
        <v>1</v>
      </c>
      <c r="H305" s="101">
        <v>8</v>
      </c>
      <c r="J305" s="65">
        <f t="shared" si="15"/>
        <v>971</v>
      </c>
      <c r="K305" s="101">
        <v>154827.06114199999</v>
      </c>
      <c r="L305" s="101">
        <v>102948.2455700001</v>
      </c>
      <c r="M305" s="101">
        <v>801935.39693999954</v>
      </c>
      <c r="N305" s="101">
        <v>0</v>
      </c>
      <c r="O305" s="101">
        <v>22211</v>
      </c>
      <c r="P305" s="101">
        <v>118697</v>
      </c>
      <c r="Q305" s="101">
        <v>15757.768195000001</v>
      </c>
      <c r="S305" s="65">
        <f t="shared" si="16"/>
        <v>1216376.4718469996</v>
      </c>
    </row>
    <row r="306" spans="1:19">
      <c r="A306" s="86" t="s">
        <v>780</v>
      </c>
      <c r="B306" s="101">
        <v>16</v>
      </c>
      <c r="C306" s="101">
        <v>408</v>
      </c>
      <c r="D306" s="101">
        <v>746</v>
      </c>
      <c r="E306" s="101">
        <v>0</v>
      </c>
      <c r="F306" s="101">
        <v>1</v>
      </c>
      <c r="G306" s="101">
        <v>0</v>
      </c>
      <c r="H306" s="101">
        <v>30</v>
      </c>
      <c r="J306" s="65">
        <f t="shared" si="15"/>
        <v>1201</v>
      </c>
      <c r="K306" s="101">
        <v>170836.55775899999</v>
      </c>
      <c r="L306" s="101">
        <v>110363.09083299999</v>
      </c>
      <c r="M306" s="101">
        <v>1059658.1974279999</v>
      </c>
      <c r="N306" s="101">
        <v>0</v>
      </c>
      <c r="O306" s="101">
        <v>274.35077999999999</v>
      </c>
      <c r="P306" s="101">
        <v>0</v>
      </c>
      <c r="Q306" s="101">
        <v>98822.158852000008</v>
      </c>
      <c r="S306" s="65">
        <f t="shared" si="16"/>
        <v>1439954.3556520001</v>
      </c>
    </row>
    <row r="307" spans="1:19">
      <c r="A307" s="86" t="s">
        <v>781</v>
      </c>
      <c r="B307" s="101">
        <v>1</v>
      </c>
      <c r="C307" s="101">
        <v>248</v>
      </c>
      <c r="D307" s="101">
        <v>389</v>
      </c>
      <c r="E307" s="101">
        <v>0</v>
      </c>
      <c r="F307" s="101">
        <v>1</v>
      </c>
      <c r="G307" s="101">
        <v>0</v>
      </c>
      <c r="H307" s="101">
        <v>6</v>
      </c>
      <c r="J307" s="65">
        <f t="shared" si="15"/>
        <v>645</v>
      </c>
      <c r="K307" s="101">
        <v>14268.294529999999</v>
      </c>
      <c r="L307" s="101">
        <v>64631.973673000022</v>
      </c>
      <c r="M307" s="101">
        <v>532948.03652499965</v>
      </c>
      <c r="N307" s="101">
        <v>0</v>
      </c>
      <c r="O307" s="101">
        <v>1026.417205</v>
      </c>
      <c r="P307" s="101">
        <v>0</v>
      </c>
      <c r="Q307" s="101">
        <v>22561.015654999999</v>
      </c>
      <c r="S307" s="65">
        <f t="shared" si="16"/>
        <v>635435.73758799967</v>
      </c>
    </row>
    <row r="308" spans="1:19">
      <c r="A308" s="86" t="s">
        <v>782</v>
      </c>
      <c r="B308" s="101">
        <v>6</v>
      </c>
      <c r="C308" s="101">
        <v>222</v>
      </c>
      <c r="D308" s="101">
        <v>394</v>
      </c>
      <c r="E308" s="101">
        <v>0</v>
      </c>
      <c r="F308" s="101">
        <v>0</v>
      </c>
      <c r="G308" s="101">
        <v>1</v>
      </c>
      <c r="H308" s="101">
        <v>10</v>
      </c>
      <c r="J308" s="65">
        <f t="shared" si="15"/>
        <v>633</v>
      </c>
      <c r="K308" s="101">
        <v>159054.84378600001</v>
      </c>
      <c r="L308" s="101">
        <v>85507.580801000018</v>
      </c>
      <c r="M308" s="101">
        <v>469175.49365199992</v>
      </c>
      <c r="N308" s="101">
        <v>0</v>
      </c>
      <c r="O308" s="101">
        <v>0</v>
      </c>
      <c r="P308" s="101">
        <v>1562.537977</v>
      </c>
      <c r="Q308" s="101">
        <v>22423.160231999998</v>
      </c>
      <c r="S308" s="65">
        <f t="shared" si="16"/>
        <v>737723.61644800007</v>
      </c>
    </row>
    <row r="309" spans="1:19">
      <c r="A309" s="86" t="s">
        <v>783</v>
      </c>
      <c r="B309" s="101">
        <v>16</v>
      </c>
      <c r="C309" s="101">
        <v>289</v>
      </c>
      <c r="D309" s="101">
        <v>444</v>
      </c>
      <c r="E309" s="101">
        <v>0</v>
      </c>
      <c r="F309" s="101">
        <v>0</v>
      </c>
      <c r="G309" s="101">
        <v>2</v>
      </c>
      <c r="H309" s="101">
        <v>33</v>
      </c>
      <c r="J309" s="65">
        <f t="shared" si="15"/>
        <v>784</v>
      </c>
      <c r="K309" s="101">
        <v>118917.26205200001</v>
      </c>
      <c r="L309" s="101">
        <v>90313.412298000054</v>
      </c>
      <c r="M309" s="101">
        <v>634599.44848700007</v>
      </c>
      <c r="N309" s="101">
        <v>0</v>
      </c>
      <c r="O309" s="101">
        <v>0</v>
      </c>
      <c r="P309" s="101">
        <v>24451</v>
      </c>
      <c r="Q309" s="101">
        <v>184876.463441</v>
      </c>
      <c r="S309" s="65">
        <f t="shared" si="16"/>
        <v>1053157.5862780001</v>
      </c>
    </row>
    <row r="310" spans="1:19">
      <c r="A310" s="86" t="s">
        <v>463</v>
      </c>
      <c r="B310" s="101">
        <v>7</v>
      </c>
      <c r="C310" s="101">
        <v>332</v>
      </c>
      <c r="D310" s="101">
        <v>512</v>
      </c>
      <c r="E310" s="101">
        <v>1</v>
      </c>
      <c r="F310" s="101">
        <v>0</v>
      </c>
      <c r="G310" s="101">
        <v>0</v>
      </c>
      <c r="H310" s="101">
        <v>1</v>
      </c>
      <c r="J310" s="65">
        <f t="shared" si="15"/>
        <v>853</v>
      </c>
      <c r="K310" s="101">
        <v>48934.389192000002</v>
      </c>
      <c r="L310" s="101">
        <v>104313.112392</v>
      </c>
      <c r="M310" s="101">
        <v>729775.07023200032</v>
      </c>
      <c r="N310" s="101">
        <v>396</v>
      </c>
      <c r="O310" s="101">
        <v>0</v>
      </c>
      <c r="P310" s="101">
        <v>0</v>
      </c>
      <c r="Q310" s="101">
        <v>259.58096999999998</v>
      </c>
      <c r="S310" s="65">
        <f t="shared" si="16"/>
        <v>883678.1527860004</v>
      </c>
    </row>
    <row r="311" spans="1:19">
      <c r="A311" s="86" t="s">
        <v>388</v>
      </c>
      <c r="B311" s="101"/>
      <c r="C311" s="101"/>
      <c r="D311" s="101"/>
      <c r="E311" s="101"/>
      <c r="F311" s="101"/>
      <c r="G311" s="101"/>
      <c r="H311" s="101"/>
      <c r="J311" s="65">
        <f t="shared" si="15"/>
        <v>0</v>
      </c>
      <c r="K311" s="101"/>
      <c r="L311" s="101"/>
      <c r="M311" s="101"/>
      <c r="N311" s="101"/>
      <c r="O311" s="101"/>
      <c r="P311" s="101"/>
      <c r="Q311" s="101"/>
      <c r="S311" s="65">
        <f t="shared" si="16"/>
        <v>0</v>
      </c>
    </row>
    <row r="312" spans="1:19">
      <c r="A312" s="86" t="s">
        <v>467</v>
      </c>
      <c r="B312" s="101"/>
      <c r="C312" s="101"/>
      <c r="D312" s="101"/>
      <c r="E312" s="101"/>
      <c r="F312" s="101"/>
      <c r="G312" s="101"/>
      <c r="H312" s="101"/>
      <c r="J312" s="65">
        <f t="shared" si="15"/>
        <v>0</v>
      </c>
      <c r="K312" s="101"/>
      <c r="L312" s="101"/>
      <c r="M312" s="101"/>
      <c r="N312" s="101"/>
      <c r="O312" s="101"/>
      <c r="P312" s="101"/>
      <c r="Q312" s="101"/>
      <c r="S312" s="65">
        <f t="shared" si="16"/>
        <v>0</v>
      </c>
    </row>
    <row r="313" spans="1:19">
      <c r="A313" s="86" t="s">
        <v>389</v>
      </c>
      <c r="B313" s="101"/>
      <c r="C313" s="101"/>
      <c r="D313" s="101"/>
      <c r="E313" s="101"/>
      <c r="F313" s="101"/>
      <c r="G313" s="101"/>
      <c r="H313" s="101"/>
      <c r="J313" s="65">
        <f t="shared" si="15"/>
        <v>0</v>
      </c>
      <c r="K313" s="101"/>
      <c r="L313" s="101"/>
      <c r="M313" s="101"/>
      <c r="N313" s="101"/>
      <c r="O313" s="101"/>
      <c r="P313" s="101"/>
      <c r="Q313" s="101"/>
      <c r="S313" s="65">
        <f t="shared" si="16"/>
        <v>0</v>
      </c>
    </row>
    <row r="314" spans="1:19">
      <c r="A314" s="86" t="s">
        <v>464</v>
      </c>
      <c r="B314" s="101"/>
      <c r="C314" s="101"/>
      <c r="D314" s="101"/>
      <c r="E314" s="101"/>
      <c r="F314" s="101"/>
      <c r="G314" s="101"/>
      <c r="H314" s="101"/>
      <c r="J314" s="65">
        <f t="shared" si="15"/>
        <v>0</v>
      </c>
      <c r="K314" s="101"/>
      <c r="L314" s="101"/>
      <c r="M314" s="101"/>
      <c r="N314" s="101"/>
      <c r="O314" s="101"/>
      <c r="P314" s="101"/>
      <c r="Q314" s="101"/>
      <c r="S314" s="65">
        <f t="shared" si="16"/>
        <v>0</v>
      </c>
    </row>
    <row r="315" spans="1:19">
      <c r="A315" s="86" t="s">
        <v>465</v>
      </c>
      <c r="B315" s="101"/>
      <c r="C315" s="101"/>
      <c r="D315" s="101"/>
      <c r="E315" s="101"/>
      <c r="F315" s="101"/>
      <c r="G315" s="101"/>
      <c r="H315" s="101"/>
      <c r="J315" s="65">
        <f t="shared" si="15"/>
        <v>0</v>
      </c>
      <c r="K315" s="101"/>
      <c r="L315" s="101"/>
      <c r="M315" s="101"/>
      <c r="N315" s="101"/>
      <c r="O315" s="101"/>
      <c r="P315" s="101"/>
      <c r="Q315" s="101"/>
      <c r="S315" s="65">
        <f t="shared" si="16"/>
        <v>0</v>
      </c>
    </row>
    <row r="316" spans="1:19">
      <c r="A316" s="86" t="s">
        <v>466</v>
      </c>
      <c r="B316" s="101"/>
      <c r="C316" s="101"/>
      <c r="D316" s="101"/>
      <c r="E316" s="101"/>
      <c r="F316" s="101"/>
      <c r="G316" s="101"/>
      <c r="H316" s="101"/>
      <c r="J316" s="65">
        <f t="shared" si="15"/>
        <v>0</v>
      </c>
      <c r="K316" s="101"/>
      <c r="L316" s="101"/>
      <c r="M316" s="101"/>
      <c r="N316" s="101"/>
      <c r="O316" s="101"/>
      <c r="P316" s="101"/>
      <c r="Q316" s="101"/>
      <c r="S316" s="65">
        <f t="shared" si="16"/>
        <v>0</v>
      </c>
    </row>
    <row r="317" spans="1:19">
      <c r="A317" s="86" t="s">
        <v>390</v>
      </c>
      <c r="B317" s="101"/>
      <c r="C317" s="101"/>
      <c r="D317" s="101"/>
      <c r="E317" s="101"/>
      <c r="F317" s="101"/>
      <c r="G317" s="101"/>
      <c r="H317" s="101"/>
      <c r="J317" s="65">
        <f t="shared" si="15"/>
        <v>0</v>
      </c>
      <c r="K317" s="101"/>
      <c r="L317" s="101"/>
      <c r="M317" s="101"/>
      <c r="N317" s="101"/>
      <c r="O317" s="101"/>
      <c r="P317" s="101"/>
      <c r="Q317" s="101"/>
      <c r="S317" s="65">
        <f t="shared" si="16"/>
        <v>0</v>
      </c>
    </row>
    <row r="318" spans="1:19">
      <c r="A318" s="86" t="s">
        <v>391</v>
      </c>
      <c r="B318" s="101">
        <v>2</v>
      </c>
      <c r="C318" s="101">
        <v>189</v>
      </c>
      <c r="D318" s="101">
        <v>180</v>
      </c>
      <c r="E318" s="101">
        <v>1</v>
      </c>
      <c r="F318" s="101">
        <v>2</v>
      </c>
      <c r="G318" s="101">
        <v>0</v>
      </c>
      <c r="H318" s="101">
        <v>3</v>
      </c>
      <c r="J318" s="65">
        <f t="shared" si="15"/>
        <v>377</v>
      </c>
      <c r="K318" s="101">
        <v>19070</v>
      </c>
      <c r="L318" s="101">
        <v>57271.287646999997</v>
      </c>
      <c r="M318" s="101">
        <v>191848.37655799999</v>
      </c>
      <c r="N318" s="101">
        <v>36.138096000000083</v>
      </c>
      <c r="O318" s="101">
        <v>79</v>
      </c>
      <c r="P318" s="101">
        <v>0</v>
      </c>
      <c r="Q318" s="101">
        <v>9157.4907600000006</v>
      </c>
      <c r="S318" s="65">
        <f t="shared" si="16"/>
        <v>277462.293061</v>
      </c>
    </row>
    <row r="319" spans="1:19">
      <c r="A319" s="86" t="s">
        <v>468</v>
      </c>
      <c r="B319" s="101">
        <v>3</v>
      </c>
      <c r="C319" s="101">
        <v>120</v>
      </c>
      <c r="D319" s="101">
        <v>249</v>
      </c>
      <c r="E319" s="101">
        <v>0</v>
      </c>
      <c r="F319" s="101">
        <v>0</v>
      </c>
      <c r="G319" s="101">
        <v>0</v>
      </c>
      <c r="H319" s="101">
        <v>2</v>
      </c>
      <c r="J319" s="65">
        <f t="shared" si="15"/>
        <v>374</v>
      </c>
      <c r="K319" s="101">
        <v>29819.291074000001</v>
      </c>
      <c r="L319" s="101">
        <v>40869.614273999992</v>
      </c>
      <c r="M319" s="101">
        <v>289881.36103299988</v>
      </c>
      <c r="N319" s="101">
        <v>0</v>
      </c>
      <c r="O319" s="101">
        <v>0</v>
      </c>
      <c r="P319" s="101">
        <v>0</v>
      </c>
      <c r="Q319" s="101">
        <v>1160</v>
      </c>
      <c r="S319" s="65">
        <f t="shared" si="16"/>
        <v>361730.26638099988</v>
      </c>
    </row>
    <row r="320" spans="1:19">
      <c r="A320" s="86" t="s">
        <v>469</v>
      </c>
      <c r="B320" s="101"/>
      <c r="C320" s="101"/>
      <c r="D320" s="101"/>
      <c r="E320" s="101"/>
      <c r="F320" s="101"/>
      <c r="G320" s="101"/>
      <c r="H320" s="101"/>
      <c r="J320" s="65">
        <f t="shared" si="15"/>
        <v>0</v>
      </c>
      <c r="K320" s="101"/>
      <c r="L320" s="101"/>
      <c r="M320" s="101"/>
      <c r="N320" s="101"/>
      <c r="O320" s="101"/>
      <c r="P320" s="101"/>
      <c r="Q320" s="101"/>
      <c r="S320" s="65">
        <f t="shared" si="16"/>
        <v>0</v>
      </c>
    </row>
    <row r="321" spans="1:19">
      <c r="A321" s="86" t="s">
        <v>470</v>
      </c>
      <c r="B321" s="101">
        <v>3</v>
      </c>
      <c r="C321" s="101">
        <v>75</v>
      </c>
      <c r="D321" s="101">
        <v>219</v>
      </c>
      <c r="E321" s="101">
        <v>0</v>
      </c>
      <c r="F321" s="101">
        <v>0</v>
      </c>
      <c r="G321" s="101">
        <v>0</v>
      </c>
      <c r="H321" s="101">
        <v>1</v>
      </c>
      <c r="J321" s="65">
        <f t="shared" si="15"/>
        <v>298</v>
      </c>
      <c r="K321" s="101">
        <v>38130</v>
      </c>
      <c r="L321" s="101">
        <v>21506.17665899999</v>
      </c>
      <c r="M321" s="101">
        <v>247165.66897100009</v>
      </c>
      <c r="N321" s="101">
        <v>0</v>
      </c>
      <c r="O321" s="101">
        <v>0</v>
      </c>
      <c r="P321" s="101">
        <v>0</v>
      </c>
      <c r="Q321" s="101">
        <v>5107</v>
      </c>
      <c r="S321" s="65">
        <f t="shared" si="16"/>
        <v>311908.84563000011</v>
      </c>
    </row>
    <row r="322" spans="1:19">
      <c r="A322" s="86" t="s">
        <v>471</v>
      </c>
      <c r="B322" s="101"/>
      <c r="C322" s="101"/>
      <c r="D322" s="101"/>
      <c r="E322" s="101"/>
      <c r="F322" s="101"/>
      <c r="G322" s="101"/>
      <c r="H322" s="101"/>
      <c r="J322" s="65">
        <f t="shared" si="15"/>
        <v>0</v>
      </c>
      <c r="K322" s="101"/>
      <c r="L322" s="101"/>
      <c r="M322" s="101"/>
      <c r="N322" s="101"/>
      <c r="O322" s="101"/>
      <c r="P322" s="101"/>
      <c r="Q322" s="101"/>
      <c r="S322" s="65">
        <f t="shared" si="16"/>
        <v>0</v>
      </c>
    </row>
    <row r="323" spans="1:19">
      <c r="A323" s="86" t="s">
        <v>512</v>
      </c>
      <c r="B323" s="101">
        <v>1</v>
      </c>
      <c r="C323" s="101">
        <v>9</v>
      </c>
      <c r="D323" s="101">
        <v>68</v>
      </c>
      <c r="E323" s="101">
        <v>0</v>
      </c>
      <c r="F323" s="101">
        <v>0</v>
      </c>
      <c r="G323" s="101">
        <v>0</v>
      </c>
      <c r="H323" s="101">
        <v>0</v>
      </c>
      <c r="J323" s="65">
        <f t="shared" si="15"/>
        <v>78</v>
      </c>
      <c r="K323" s="101">
        <v>8125</v>
      </c>
      <c r="L323" s="101">
        <v>3978.3783440000002</v>
      </c>
      <c r="M323" s="101">
        <v>48631.414983999981</v>
      </c>
      <c r="N323" s="101">
        <v>0</v>
      </c>
      <c r="O323" s="101">
        <v>0</v>
      </c>
      <c r="P323" s="101">
        <v>0</v>
      </c>
      <c r="Q323" s="101">
        <v>0</v>
      </c>
      <c r="S323" s="65">
        <f t="shared" si="16"/>
        <v>60734.793327999985</v>
      </c>
    </row>
    <row r="324" spans="1:19">
      <c r="A324" s="3"/>
      <c r="B324" s="207">
        <f t="shared" ref="B324:H324" si="17">SUM(B168:B323)</f>
        <v>1436</v>
      </c>
      <c r="C324" s="207">
        <f t="shared" si="17"/>
        <v>30161</v>
      </c>
      <c r="D324" s="207">
        <f t="shared" si="17"/>
        <v>53604</v>
      </c>
      <c r="E324" s="207">
        <f t="shared" si="17"/>
        <v>29</v>
      </c>
      <c r="F324" s="207">
        <f t="shared" si="17"/>
        <v>471</v>
      </c>
      <c r="G324" s="207">
        <f t="shared" si="17"/>
        <v>35</v>
      </c>
      <c r="H324" s="207">
        <f t="shared" si="17"/>
        <v>1201</v>
      </c>
      <c r="J324" s="207">
        <f>SUM(J168:J323)</f>
        <v>86937</v>
      </c>
      <c r="K324" s="207">
        <f t="shared" ref="K324:Q324" si="18">SUM(K168:K323)</f>
        <v>25180435.349241</v>
      </c>
      <c r="L324" s="207">
        <f t="shared" si="18"/>
        <v>8720450.3675879985</v>
      </c>
      <c r="M324" s="207">
        <f t="shared" si="18"/>
        <v>70296019.775341988</v>
      </c>
      <c r="N324" s="207">
        <f t="shared" si="18"/>
        <v>94567.300045999989</v>
      </c>
      <c r="O324" s="207">
        <f t="shared" si="18"/>
        <v>5050610.4534510002</v>
      </c>
      <c r="P324" s="207">
        <f t="shared" si="18"/>
        <v>3225081.7520050006</v>
      </c>
      <c r="Q324" s="207">
        <f t="shared" si="18"/>
        <v>41919466.956653997</v>
      </c>
      <c r="S324" s="65">
        <f t="shared" si="16"/>
        <v>154486631.95432699</v>
      </c>
    </row>
    <row r="327" spans="1:19">
      <c r="A327" s="217" t="s">
        <v>257</v>
      </c>
      <c r="B327" s="486" t="s">
        <v>784</v>
      </c>
      <c r="C327" s="486"/>
      <c r="D327" s="486"/>
      <c r="E327" s="486"/>
      <c r="F327" s="486"/>
      <c r="G327" s="486"/>
      <c r="H327" s="486"/>
      <c r="K327" s="486" t="s">
        <v>785</v>
      </c>
      <c r="L327" s="486"/>
      <c r="M327" s="486"/>
      <c r="N327" s="486"/>
      <c r="O327" s="486"/>
      <c r="P327" s="486"/>
      <c r="Q327" s="486"/>
      <c r="S327" s="216"/>
    </row>
    <row r="328" spans="1:19">
      <c r="A328" s="199" t="s">
        <v>240</v>
      </c>
      <c r="B328" s="24" t="s">
        <v>67</v>
      </c>
      <c r="C328" s="24" t="s">
        <v>69</v>
      </c>
      <c r="D328" s="24" t="s">
        <v>71</v>
      </c>
      <c r="E328" s="24" t="s">
        <v>73</v>
      </c>
      <c r="F328" s="24" t="s">
        <v>75</v>
      </c>
      <c r="G328" s="24" t="s">
        <v>77</v>
      </c>
      <c r="H328" s="24" t="s">
        <v>79</v>
      </c>
      <c r="J328" s="216" t="s">
        <v>772</v>
      </c>
      <c r="K328" s="218" t="s">
        <v>82</v>
      </c>
      <c r="L328" s="218" t="s">
        <v>83</v>
      </c>
      <c r="M328" s="218" t="s">
        <v>84</v>
      </c>
      <c r="N328" s="218" t="s">
        <v>85</v>
      </c>
      <c r="O328" s="218" t="s">
        <v>86</v>
      </c>
      <c r="P328" s="218" t="s">
        <v>87</v>
      </c>
      <c r="Q328" s="218" t="s">
        <v>88</v>
      </c>
      <c r="S328" s="216" t="s">
        <v>772</v>
      </c>
    </row>
    <row r="329" spans="1:19">
      <c r="A329" s="86" t="s">
        <v>395</v>
      </c>
      <c r="B329" s="219" t="s">
        <v>765</v>
      </c>
      <c r="C329" s="219"/>
      <c r="D329" s="219"/>
      <c r="E329" s="219"/>
      <c r="F329" s="219"/>
      <c r="G329" s="219"/>
      <c r="H329" s="219"/>
      <c r="J329" s="219"/>
      <c r="K329" s="219"/>
      <c r="L329" s="219"/>
      <c r="M329" s="219"/>
      <c r="N329" s="219"/>
      <c r="O329" s="219"/>
      <c r="P329" s="219"/>
      <c r="Q329" s="219"/>
      <c r="S329" s="219"/>
    </row>
    <row r="330" spans="1:19">
      <c r="A330" s="86" t="s">
        <v>396</v>
      </c>
      <c r="B330" s="101">
        <v>10</v>
      </c>
      <c r="C330" s="101">
        <v>317</v>
      </c>
      <c r="D330" s="101">
        <v>997</v>
      </c>
      <c r="E330" s="101">
        <v>0</v>
      </c>
      <c r="F330" s="101">
        <v>1</v>
      </c>
      <c r="G330" s="101">
        <v>1</v>
      </c>
      <c r="H330" s="101">
        <v>3</v>
      </c>
      <c r="J330" s="65">
        <f>SUM(B330:I330)</f>
        <v>1329</v>
      </c>
      <c r="K330" s="101">
        <v>114807.278001</v>
      </c>
      <c r="L330" s="101">
        <v>89193.268635</v>
      </c>
      <c r="M330" s="101">
        <v>1216160.3555999999</v>
      </c>
      <c r="N330" s="101">
        <v>0</v>
      </c>
      <c r="O330" s="101">
        <v>2277.2696099999998</v>
      </c>
      <c r="P330" s="101">
        <v>7156</v>
      </c>
      <c r="Q330" s="101">
        <v>154326.872729</v>
      </c>
      <c r="S330" s="65">
        <f>SUM(K330:R330)</f>
        <v>1583921.0445749999</v>
      </c>
    </row>
    <row r="331" spans="1:19">
      <c r="A331" s="86" t="s">
        <v>513</v>
      </c>
      <c r="B331" s="220" t="s">
        <v>775</v>
      </c>
      <c r="C331" s="220"/>
      <c r="D331" s="220"/>
      <c r="E331" s="220"/>
      <c r="F331" s="220"/>
      <c r="G331" s="220"/>
      <c r="H331" s="220"/>
      <c r="J331" s="65">
        <f t="shared" ref="J331:J394" si="19">SUM(B331:I331)</f>
        <v>0</v>
      </c>
      <c r="K331" s="220" t="s">
        <v>775</v>
      </c>
      <c r="L331" s="220"/>
      <c r="M331" s="220"/>
      <c r="N331" s="220"/>
      <c r="O331" s="220"/>
      <c r="P331" s="220"/>
      <c r="Q331" s="220"/>
      <c r="S331" s="65">
        <f t="shared" ref="S331:S394" si="20">SUM(K331:R331)</f>
        <v>0</v>
      </c>
    </row>
    <row r="332" spans="1:19">
      <c r="A332" s="86" t="s">
        <v>397</v>
      </c>
      <c r="B332" s="101">
        <v>3</v>
      </c>
      <c r="C332" s="101">
        <v>64</v>
      </c>
      <c r="D332" s="101">
        <v>171</v>
      </c>
      <c r="E332" s="101">
        <v>0</v>
      </c>
      <c r="F332" s="101">
        <v>0</v>
      </c>
      <c r="G332" s="101">
        <v>1</v>
      </c>
      <c r="H332" s="101">
        <v>7</v>
      </c>
      <c r="J332" s="65">
        <f t="shared" si="19"/>
        <v>246</v>
      </c>
      <c r="K332" s="101">
        <v>286608.32975999999</v>
      </c>
      <c r="L332" s="101">
        <v>14315.68988800001</v>
      </c>
      <c r="M332" s="101">
        <v>229539.88104800001</v>
      </c>
      <c r="N332" s="101">
        <v>0</v>
      </c>
      <c r="O332" s="101">
        <v>0</v>
      </c>
      <c r="P332" s="101">
        <v>37371</v>
      </c>
      <c r="Q332" s="101">
        <v>1590647</v>
      </c>
      <c r="S332" s="65">
        <f t="shared" si="20"/>
        <v>2158481.9006960001</v>
      </c>
    </row>
    <row r="333" spans="1:19">
      <c r="A333" s="86" t="s">
        <v>398</v>
      </c>
      <c r="B333" s="101">
        <v>10</v>
      </c>
      <c r="C333" s="101">
        <v>325</v>
      </c>
      <c r="D333" s="101">
        <v>841</v>
      </c>
      <c r="E333" s="101">
        <v>0</v>
      </c>
      <c r="F333" s="101">
        <v>0</v>
      </c>
      <c r="G333" s="101">
        <v>0</v>
      </c>
      <c r="H333" s="101">
        <v>11</v>
      </c>
      <c r="J333" s="65">
        <f t="shared" si="19"/>
        <v>1187</v>
      </c>
      <c r="K333" s="101">
        <v>85359.357871000015</v>
      </c>
      <c r="L333" s="101">
        <v>84669.661289000011</v>
      </c>
      <c r="M333" s="101">
        <v>990368.28953100019</v>
      </c>
      <c r="N333" s="101">
        <v>0</v>
      </c>
      <c r="O333" s="101">
        <v>852.54299100000003</v>
      </c>
      <c r="P333" s="101">
        <v>0</v>
      </c>
      <c r="Q333" s="101">
        <v>29113.875569</v>
      </c>
      <c r="S333" s="65">
        <f t="shared" si="20"/>
        <v>1190363.727251</v>
      </c>
    </row>
    <row r="334" spans="1:19">
      <c r="A334" s="86" t="s">
        <v>339</v>
      </c>
      <c r="B334" s="101">
        <v>9</v>
      </c>
      <c r="C334" s="101">
        <v>251</v>
      </c>
      <c r="D334" s="101">
        <v>329</v>
      </c>
      <c r="E334" s="101">
        <v>1</v>
      </c>
      <c r="F334" s="101">
        <v>3</v>
      </c>
      <c r="G334" s="101">
        <v>0</v>
      </c>
      <c r="H334" s="101">
        <v>17</v>
      </c>
      <c r="J334" s="65">
        <f t="shared" si="19"/>
        <v>610</v>
      </c>
      <c r="K334" s="101">
        <v>68936.105989999996</v>
      </c>
      <c r="L334" s="101">
        <v>71582.82542400001</v>
      </c>
      <c r="M334" s="101">
        <v>377189.56975099997</v>
      </c>
      <c r="N334" s="101">
        <v>48</v>
      </c>
      <c r="O334" s="101">
        <v>272.65465999999998</v>
      </c>
      <c r="P334" s="101">
        <v>3876.1406999999999</v>
      </c>
      <c r="Q334" s="101">
        <v>67471.658074000006</v>
      </c>
      <c r="S334" s="65">
        <f t="shared" si="20"/>
        <v>589376.95459899993</v>
      </c>
    </row>
    <row r="335" spans="1:19">
      <c r="A335" s="86" t="s">
        <v>399</v>
      </c>
      <c r="B335" s="101"/>
      <c r="C335" s="101"/>
      <c r="D335" s="101"/>
      <c r="E335" s="101"/>
      <c r="F335" s="101"/>
      <c r="G335" s="101"/>
      <c r="H335" s="101"/>
      <c r="J335" s="65">
        <f t="shared" si="19"/>
        <v>0</v>
      </c>
      <c r="K335" s="101"/>
      <c r="L335" s="101"/>
      <c r="M335" s="101"/>
      <c r="N335" s="101"/>
      <c r="O335" s="101"/>
      <c r="P335" s="101"/>
      <c r="Q335" s="101"/>
      <c r="S335" s="65">
        <f t="shared" si="20"/>
        <v>0</v>
      </c>
    </row>
    <row r="336" spans="1:19">
      <c r="A336" s="86" t="s">
        <v>340</v>
      </c>
      <c r="B336" s="101">
        <v>1</v>
      </c>
      <c r="C336" s="101">
        <v>34</v>
      </c>
      <c r="D336" s="101">
        <v>91</v>
      </c>
      <c r="E336" s="101">
        <v>0</v>
      </c>
      <c r="F336" s="101">
        <v>0</v>
      </c>
      <c r="G336" s="101">
        <v>0</v>
      </c>
      <c r="H336" s="101">
        <v>1</v>
      </c>
      <c r="J336" s="65">
        <f t="shared" si="19"/>
        <v>127</v>
      </c>
      <c r="K336" s="101">
        <v>1462.7871580000001</v>
      </c>
      <c r="L336" s="101">
        <v>8779.0789079999995</v>
      </c>
      <c r="M336" s="101">
        <v>99115.887741999992</v>
      </c>
      <c r="N336" s="101">
        <v>0</v>
      </c>
      <c r="O336" s="101">
        <v>0</v>
      </c>
      <c r="P336" s="101">
        <v>0</v>
      </c>
      <c r="Q336" s="101">
        <v>3387</v>
      </c>
      <c r="S336" s="65">
        <f t="shared" si="20"/>
        <v>112744.75380799999</v>
      </c>
    </row>
    <row r="337" spans="1:19">
      <c r="A337" s="86" t="s">
        <v>400</v>
      </c>
      <c r="B337" s="101">
        <v>29</v>
      </c>
      <c r="C337" s="101">
        <v>544</v>
      </c>
      <c r="D337" s="101">
        <v>1007</v>
      </c>
      <c r="E337" s="101">
        <v>1</v>
      </c>
      <c r="F337" s="101">
        <v>0</v>
      </c>
      <c r="G337" s="101">
        <v>0</v>
      </c>
      <c r="H337" s="101">
        <v>17</v>
      </c>
      <c r="J337" s="65">
        <f t="shared" si="19"/>
        <v>1598</v>
      </c>
      <c r="K337" s="101">
        <v>423255.6343439999</v>
      </c>
      <c r="L337" s="101">
        <v>133694.33665499999</v>
      </c>
      <c r="M337" s="101">
        <v>1159971.8441290001</v>
      </c>
      <c r="N337" s="101">
        <v>330</v>
      </c>
      <c r="O337" s="101">
        <v>891</v>
      </c>
      <c r="P337" s="101">
        <v>0</v>
      </c>
      <c r="Q337" s="101">
        <v>66502.362554000007</v>
      </c>
      <c r="S337" s="65">
        <f t="shared" si="20"/>
        <v>1784645.177682</v>
      </c>
    </row>
    <row r="338" spans="1:19">
      <c r="A338" s="86" t="s">
        <v>499</v>
      </c>
      <c r="B338" s="101">
        <v>0</v>
      </c>
      <c r="C338" s="101">
        <v>2</v>
      </c>
      <c r="D338" s="101">
        <v>1</v>
      </c>
      <c r="E338" s="101">
        <v>0</v>
      </c>
      <c r="F338" s="101">
        <v>0</v>
      </c>
      <c r="G338" s="101">
        <v>0</v>
      </c>
      <c r="H338" s="101">
        <v>0</v>
      </c>
      <c r="J338" s="65">
        <f t="shared" si="19"/>
        <v>3</v>
      </c>
      <c r="K338" s="101">
        <v>0</v>
      </c>
      <c r="L338" s="101">
        <v>154.383904</v>
      </c>
      <c r="M338" s="101">
        <v>904.37049200000013</v>
      </c>
      <c r="N338" s="101">
        <v>0</v>
      </c>
      <c r="O338" s="101">
        <v>0</v>
      </c>
      <c r="P338" s="101">
        <v>0</v>
      </c>
      <c r="Q338" s="101">
        <v>0</v>
      </c>
      <c r="S338" s="65">
        <f t="shared" si="20"/>
        <v>1058.754396</v>
      </c>
    </row>
    <row r="339" spans="1:19">
      <c r="A339" s="86" t="s">
        <v>500</v>
      </c>
      <c r="B339" s="220" t="s">
        <v>776</v>
      </c>
      <c r="C339" s="220"/>
      <c r="D339" s="220"/>
      <c r="E339" s="220"/>
      <c r="F339" s="220"/>
      <c r="G339" s="220"/>
      <c r="H339" s="220"/>
      <c r="J339" s="65">
        <f t="shared" si="19"/>
        <v>0</v>
      </c>
      <c r="K339" s="220" t="s">
        <v>776</v>
      </c>
      <c r="L339" s="220"/>
      <c r="M339" s="220"/>
      <c r="N339" s="220"/>
      <c r="O339" s="220"/>
      <c r="P339" s="220"/>
      <c r="Q339" s="220"/>
      <c r="S339" s="65">
        <f t="shared" si="20"/>
        <v>0</v>
      </c>
    </row>
    <row r="340" spans="1:19">
      <c r="A340" s="86" t="s">
        <v>401</v>
      </c>
      <c r="B340" s="101"/>
      <c r="C340" s="101"/>
      <c r="D340" s="101"/>
      <c r="E340" s="101"/>
      <c r="F340" s="101"/>
      <c r="G340" s="101"/>
      <c r="H340" s="101"/>
      <c r="J340" s="65">
        <f t="shared" si="19"/>
        <v>0</v>
      </c>
      <c r="K340" s="101"/>
      <c r="L340" s="101"/>
      <c r="M340" s="101"/>
      <c r="N340" s="101"/>
      <c r="O340" s="101"/>
      <c r="P340" s="101"/>
      <c r="Q340" s="101"/>
      <c r="S340" s="65">
        <f t="shared" si="20"/>
        <v>0</v>
      </c>
    </row>
    <row r="341" spans="1:19">
      <c r="A341" s="86" t="s">
        <v>501</v>
      </c>
      <c r="B341" s="101">
        <v>1</v>
      </c>
      <c r="C341" s="101">
        <v>27</v>
      </c>
      <c r="D341" s="101">
        <v>110</v>
      </c>
      <c r="E341" s="101">
        <v>0</v>
      </c>
      <c r="F341" s="101">
        <v>0</v>
      </c>
      <c r="G341" s="101">
        <v>0</v>
      </c>
      <c r="H341" s="101">
        <v>0</v>
      </c>
      <c r="J341" s="65">
        <f t="shared" si="19"/>
        <v>138</v>
      </c>
      <c r="K341" s="101">
        <v>2100</v>
      </c>
      <c r="L341" s="101">
        <v>9518.999491999999</v>
      </c>
      <c r="M341" s="101">
        <v>92815.531839999967</v>
      </c>
      <c r="N341" s="101">
        <v>0</v>
      </c>
      <c r="O341" s="101">
        <v>0</v>
      </c>
      <c r="P341" s="101">
        <v>0</v>
      </c>
      <c r="Q341" s="101">
        <v>0</v>
      </c>
      <c r="S341" s="65">
        <f t="shared" si="20"/>
        <v>104434.53133199997</v>
      </c>
    </row>
    <row r="342" spans="1:19">
      <c r="A342" s="86" t="s">
        <v>341</v>
      </c>
      <c r="B342" s="101">
        <v>1</v>
      </c>
      <c r="C342" s="101">
        <v>84</v>
      </c>
      <c r="D342" s="101">
        <v>103</v>
      </c>
      <c r="E342" s="101">
        <v>0</v>
      </c>
      <c r="F342" s="101">
        <v>0</v>
      </c>
      <c r="G342" s="101">
        <v>0</v>
      </c>
      <c r="H342" s="101">
        <v>0</v>
      </c>
      <c r="J342" s="65">
        <f t="shared" si="19"/>
        <v>188</v>
      </c>
      <c r="K342" s="101">
        <v>1798.1279919999999</v>
      </c>
      <c r="L342" s="101">
        <v>15227.999820000001</v>
      </c>
      <c r="M342" s="101">
        <v>106432.263288</v>
      </c>
      <c r="N342" s="101">
        <v>0</v>
      </c>
      <c r="O342" s="101">
        <v>279</v>
      </c>
      <c r="P342" s="101">
        <v>0</v>
      </c>
      <c r="Q342" s="101">
        <v>0</v>
      </c>
      <c r="S342" s="65">
        <f t="shared" si="20"/>
        <v>123737.39110000001</v>
      </c>
    </row>
    <row r="343" spans="1:19">
      <c r="A343" s="86" t="s">
        <v>402</v>
      </c>
      <c r="B343" s="101"/>
      <c r="C343" s="101"/>
      <c r="D343" s="101"/>
      <c r="E343" s="101"/>
      <c r="F343" s="101"/>
      <c r="G343" s="101"/>
      <c r="H343" s="101"/>
      <c r="J343" s="65">
        <f t="shared" si="19"/>
        <v>0</v>
      </c>
      <c r="K343" s="101"/>
      <c r="L343" s="101"/>
      <c r="M343" s="101"/>
      <c r="N343" s="101"/>
      <c r="O343" s="101"/>
      <c r="P343" s="101"/>
      <c r="Q343" s="101"/>
      <c r="S343" s="65">
        <f t="shared" si="20"/>
        <v>0</v>
      </c>
    </row>
    <row r="344" spans="1:19">
      <c r="A344" s="86" t="s">
        <v>342</v>
      </c>
      <c r="B344" s="101">
        <v>3</v>
      </c>
      <c r="C344" s="101">
        <v>95</v>
      </c>
      <c r="D344" s="101">
        <v>182</v>
      </c>
      <c r="E344" s="101">
        <v>0</v>
      </c>
      <c r="F344" s="101">
        <v>0</v>
      </c>
      <c r="G344" s="101">
        <v>0</v>
      </c>
      <c r="H344" s="101">
        <v>3</v>
      </c>
      <c r="J344" s="65">
        <f t="shared" si="19"/>
        <v>283</v>
      </c>
      <c r="K344" s="101">
        <v>20648.297224000002</v>
      </c>
      <c r="L344" s="101">
        <v>25523.097936999999</v>
      </c>
      <c r="M344" s="101">
        <v>236082.447227</v>
      </c>
      <c r="N344" s="101">
        <v>1010.84256</v>
      </c>
      <c r="O344" s="101">
        <v>234.850539</v>
      </c>
      <c r="P344" s="101">
        <v>0</v>
      </c>
      <c r="Q344" s="101">
        <v>4690.7845759999991</v>
      </c>
      <c r="S344" s="65">
        <f t="shared" si="20"/>
        <v>288190.32006300002</v>
      </c>
    </row>
    <row r="345" spans="1:19">
      <c r="A345" s="86" t="s">
        <v>403</v>
      </c>
      <c r="B345" s="101">
        <v>4</v>
      </c>
      <c r="C345" s="101">
        <v>236</v>
      </c>
      <c r="D345" s="101">
        <v>473</v>
      </c>
      <c r="E345" s="101">
        <v>0</v>
      </c>
      <c r="F345" s="101">
        <v>1</v>
      </c>
      <c r="G345" s="101">
        <v>1</v>
      </c>
      <c r="H345" s="101">
        <v>9</v>
      </c>
      <c r="J345" s="65">
        <f t="shared" si="19"/>
        <v>724</v>
      </c>
      <c r="K345" s="101">
        <v>40844.033318000002</v>
      </c>
      <c r="L345" s="101">
        <v>50705.316711000007</v>
      </c>
      <c r="M345" s="101">
        <v>466136.40925500012</v>
      </c>
      <c r="N345" s="101">
        <v>0</v>
      </c>
      <c r="O345" s="101">
        <v>3146.5032969999988</v>
      </c>
      <c r="P345" s="101">
        <v>3199</v>
      </c>
      <c r="Q345" s="101">
        <v>2540550.3927759998</v>
      </c>
      <c r="S345" s="65">
        <f t="shared" si="20"/>
        <v>3104581.655357</v>
      </c>
    </row>
    <row r="346" spans="1:19">
      <c r="A346" s="86" t="s">
        <v>404</v>
      </c>
      <c r="B346" s="101">
        <v>11</v>
      </c>
      <c r="C346" s="101">
        <v>135</v>
      </c>
      <c r="D346" s="101">
        <v>307</v>
      </c>
      <c r="E346" s="101">
        <v>0</v>
      </c>
      <c r="F346" s="101">
        <v>0</v>
      </c>
      <c r="G346" s="101">
        <v>0</v>
      </c>
      <c r="H346" s="101">
        <v>4</v>
      </c>
      <c r="J346" s="65">
        <f t="shared" si="19"/>
        <v>457</v>
      </c>
      <c r="K346" s="101">
        <v>73037.901095999987</v>
      </c>
      <c r="L346" s="101">
        <v>30484.363787999999</v>
      </c>
      <c r="M346" s="101">
        <v>347364.88067799999</v>
      </c>
      <c r="N346" s="101">
        <v>0</v>
      </c>
      <c r="O346" s="101">
        <v>0</v>
      </c>
      <c r="P346" s="101">
        <v>0</v>
      </c>
      <c r="Q346" s="101">
        <v>27587.649142999999</v>
      </c>
      <c r="S346" s="65">
        <f t="shared" si="20"/>
        <v>478474.79470500001</v>
      </c>
    </row>
    <row r="347" spans="1:19">
      <c r="A347" s="86" t="s">
        <v>343</v>
      </c>
      <c r="B347" s="101"/>
      <c r="C347" s="101"/>
      <c r="D347" s="101"/>
      <c r="E347" s="101"/>
      <c r="F347" s="101"/>
      <c r="G347" s="101"/>
      <c r="H347" s="101"/>
      <c r="J347" s="65">
        <f t="shared" si="19"/>
        <v>0</v>
      </c>
      <c r="K347" s="101"/>
      <c r="L347" s="101"/>
      <c r="M347" s="101"/>
      <c r="N347" s="101"/>
      <c r="O347" s="101"/>
      <c r="P347" s="101"/>
      <c r="Q347" s="101"/>
      <c r="S347" s="65">
        <f t="shared" si="20"/>
        <v>0</v>
      </c>
    </row>
    <row r="348" spans="1:19">
      <c r="A348" s="86" t="s">
        <v>405</v>
      </c>
      <c r="B348" s="101">
        <v>13</v>
      </c>
      <c r="C348" s="101">
        <v>108</v>
      </c>
      <c r="D348" s="101">
        <v>189</v>
      </c>
      <c r="E348" s="101">
        <v>0</v>
      </c>
      <c r="F348" s="101">
        <v>0</v>
      </c>
      <c r="G348" s="101">
        <v>0</v>
      </c>
      <c r="H348" s="101">
        <v>2</v>
      </c>
      <c r="J348" s="65">
        <f t="shared" si="19"/>
        <v>312</v>
      </c>
      <c r="K348" s="101">
        <v>54576.540889999997</v>
      </c>
      <c r="L348" s="101">
        <v>12045.996159</v>
      </c>
      <c r="M348" s="101">
        <v>144225.99329000001</v>
      </c>
      <c r="N348" s="101">
        <v>0</v>
      </c>
      <c r="O348" s="101">
        <v>0</v>
      </c>
      <c r="P348" s="101">
        <v>0</v>
      </c>
      <c r="Q348" s="101">
        <v>9093</v>
      </c>
      <c r="S348" s="65">
        <f t="shared" si="20"/>
        <v>219941.53033899999</v>
      </c>
    </row>
    <row r="349" spans="1:19">
      <c r="A349" s="86" t="s">
        <v>344</v>
      </c>
      <c r="B349" s="101">
        <v>16</v>
      </c>
      <c r="C349" s="101">
        <v>268</v>
      </c>
      <c r="D349" s="101">
        <v>519</v>
      </c>
      <c r="E349" s="101">
        <v>1</v>
      </c>
      <c r="F349" s="101">
        <v>2</v>
      </c>
      <c r="G349" s="101">
        <v>0</v>
      </c>
      <c r="H349" s="101">
        <v>17</v>
      </c>
      <c r="J349" s="65">
        <f t="shared" si="19"/>
        <v>823</v>
      </c>
      <c r="K349" s="101">
        <v>169688.77149799999</v>
      </c>
      <c r="L349" s="101">
        <v>56744.706330999987</v>
      </c>
      <c r="M349" s="101">
        <v>610324.53727600002</v>
      </c>
      <c r="N349" s="101">
        <v>1526.413832</v>
      </c>
      <c r="O349" s="101">
        <v>119</v>
      </c>
      <c r="P349" s="101">
        <v>0</v>
      </c>
      <c r="Q349" s="101">
        <v>17065.421663000001</v>
      </c>
      <c r="S349" s="65">
        <f t="shared" si="20"/>
        <v>855468.85060000001</v>
      </c>
    </row>
    <row r="350" spans="1:19">
      <c r="A350" s="86" t="s">
        <v>345</v>
      </c>
      <c r="B350" s="101">
        <v>8</v>
      </c>
      <c r="C350" s="101">
        <v>286</v>
      </c>
      <c r="D350" s="101">
        <v>848</v>
      </c>
      <c r="E350" s="101">
        <v>1</v>
      </c>
      <c r="F350" s="101">
        <v>3</v>
      </c>
      <c r="G350" s="101">
        <v>1</v>
      </c>
      <c r="H350" s="101">
        <v>17</v>
      </c>
      <c r="J350" s="65">
        <f t="shared" si="19"/>
        <v>1164</v>
      </c>
      <c r="K350" s="101">
        <v>80978.494491999998</v>
      </c>
      <c r="L350" s="101">
        <v>80888.584397999934</v>
      </c>
      <c r="M350" s="101">
        <v>951639.32066200022</v>
      </c>
      <c r="N350" s="101">
        <v>1138</v>
      </c>
      <c r="O350" s="101">
        <v>2856</v>
      </c>
      <c r="P350" s="101">
        <v>3453</v>
      </c>
      <c r="Q350" s="101">
        <v>28600.713327999991</v>
      </c>
      <c r="S350" s="65">
        <f t="shared" si="20"/>
        <v>1149554.1128800001</v>
      </c>
    </row>
    <row r="351" spans="1:19">
      <c r="A351" s="86" t="s">
        <v>346</v>
      </c>
      <c r="B351" s="101">
        <v>3</v>
      </c>
      <c r="C351" s="101">
        <v>171</v>
      </c>
      <c r="D351" s="101">
        <v>179</v>
      </c>
      <c r="E351" s="101">
        <v>0</v>
      </c>
      <c r="F351" s="101">
        <v>1</v>
      </c>
      <c r="G351" s="101">
        <v>0</v>
      </c>
      <c r="H351" s="101">
        <v>0</v>
      </c>
      <c r="J351" s="65">
        <f t="shared" si="19"/>
        <v>354</v>
      </c>
      <c r="K351" s="101">
        <v>34334.001020999996</v>
      </c>
      <c r="L351" s="101">
        <v>31384.285099000001</v>
      </c>
      <c r="M351" s="101">
        <v>166253.66544499999</v>
      </c>
      <c r="N351" s="101">
        <v>0</v>
      </c>
      <c r="O351" s="101">
        <v>431</v>
      </c>
      <c r="P351" s="101">
        <v>0</v>
      </c>
      <c r="Q351" s="101">
        <v>0</v>
      </c>
      <c r="S351" s="65">
        <f t="shared" si="20"/>
        <v>232402.951565</v>
      </c>
    </row>
    <row r="352" spans="1:19">
      <c r="A352" s="86" t="s">
        <v>406</v>
      </c>
      <c r="B352" s="101">
        <v>25</v>
      </c>
      <c r="C352" s="101">
        <v>147</v>
      </c>
      <c r="D352" s="101">
        <v>264</v>
      </c>
      <c r="E352" s="101">
        <v>0</v>
      </c>
      <c r="F352" s="101">
        <v>0</v>
      </c>
      <c r="G352" s="101">
        <v>0</v>
      </c>
      <c r="H352" s="101">
        <v>1</v>
      </c>
      <c r="J352" s="65">
        <f t="shared" si="19"/>
        <v>437</v>
      </c>
      <c r="K352" s="101">
        <v>138548.61940299999</v>
      </c>
      <c r="L352" s="101">
        <v>30708.13084300001</v>
      </c>
      <c r="M352" s="101">
        <v>251334.82753400001</v>
      </c>
      <c r="N352" s="101">
        <v>0</v>
      </c>
      <c r="O352" s="101">
        <v>0</v>
      </c>
      <c r="P352" s="101">
        <v>0</v>
      </c>
      <c r="Q352" s="101">
        <v>2149</v>
      </c>
      <c r="S352" s="65">
        <f t="shared" si="20"/>
        <v>422740.57778000005</v>
      </c>
    </row>
    <row r="353" spans="1:19">
      <c r="A353" s="86" t="s">
        <v>407</v>
      </c>
      <c r="B353" s="101">
        <v>1</v>
      </c>
      <c r="C353" s="101">
        <v>46</v>
      </c>
      <c r="D353" s="101">
        <v>98</v>
      </c>
      <c r="E353" s="101">
        <v>0</v>
      </c>
      <c r="F353" s="101">
        <v>0</v>
      </c>
      <c r="G353" s="101">
        <v>0</v>
      </c>
      <c r="H353" s="101">
        <v>0</v>
      </c>
      <c r="J353" s="65">
        <f t="shared" si="19"/>
        <v>145</v>
      </c>
      <c r="K353" s="101">
        <v>4513</v>
      </c>
      <c r="L353" s="101">
        <v>12083.449841</v>
      </c>
      <c r="M353" s="101">
        <v>116720.23330599999</v>
      </c>
      <c r="N353" s="101">
        <v>0</v>
      </c>
      <c r="O353" s="101">
        <v>0</v>
      </c>
      <c r="P353" s="101">
        <v>0</v>
      </c>
      <c r="Q353" s="101">
        <v>0</v>
      </c>
      <c r="S353" s="65">
        <f t="shared" si="20"/>
        <v>133316.683147</v>
      </c>
    </row>
    <row r="354" spans="1:19">
      <c r="A354" s="86" t="s">
        <v>347</v>
      </c>
      <c r="B354" s="101">
        <v>7</v>
      </c>
      <c r="C354" s="101">
        <v>219</v>
      </c>
      <c r="D354" s="101">
        <v>352</v>
      </c>
      <c r="E354" s="101">
        <v>0</v>
      </c>
      <c r="F354" s="101">
        <v>4</v>
      </c>
      <c r="G354" s="101">
        <v>0</v>
      </c>
      <c r="H354" s="101">
        <v>9</v>
      </c>
      <c r="J354" s="65">
        <f t="shared" si="19"/>
        <v>591</v>
      </c>
      <c r="K354" s="101">
        <v>42426.822079999998</v>
      </c>
      <c r="L354" s="101">
        <v>40800.952000000012</v>
      </c>
      <c r="M354" s="101">
        <v>397707.33805699978</v>
      </c>
      <c r="N354" s="101">
        <v>0</v>
      </c>
      <c r="O354" s="101">
        <v>801</v>
      </c>
      <c r="P354" s="101">
        <v>0</v>
      </c>
      <c r="Q354" s="101">
        <v>19166.596320000001</v>
      </c>
      <c r="S354" s="65">
        <f t="shared" si="20"/>
        <v>500902.7084569998</v>
      </c>
    </row>
    <row r="355" spans="1:19">
      <c r="A355" s="86" t="s">
        <v>408</v>
      </c>
      <c r="B355" s="101">
        <v>24</v>
      </c>
      <c r="C355" s="101">
        <v>203</v>
      </c>
      <c r="D355" s="101">
        <v>414</v>
      </c>
      <c r="E355" s="101">
        <v>0</v>
      </c>
      <c r="F355" s="101">
        <v>1</v>
      </c>
      <c r="G355" s="101">
        <v>1</v>
      </c>
      <c r="H355" s="101">
        <v>6</v>
      </c>
      <c r="J355" s="65">
        <f t="shared" si="19"/>
        <v>649</v>
      </c>
      <c r="K355" s="101">
        <v>202586.04053599999</v>
      </c>
      <c r="L355" s="101">
        <v>45936.446947000011</v>
      </c>
      <c r="M355" s="101">
        <v>521934.13732899999</v>
      </c>
      <c r="N355" s="101">
        <v>197</v>
      </c>
      <c r="O355" s="101">
        <v>745</v>
      </c>
      <c r="P355" s="101">
        <v>38853</v>
      </c>
      <c r="Q355" s="101">
        <v>142208</v>
      </c>
      <c r="S355" s="65">
        <f t="shared" si="20"/>
        <v>952459.62481199997</v>
      </c>
    </row>
    <row r="356" spans="1:19">
      <c r="A356" s="86" t="s">
        <v>481</v>
      </c>
      <c r="B356" s="101">
        <v>0</v>
      </c>
      <c r="C356" s="101">
        <v>1</v>
      </c>
      <c r="D356" s="101">
        <v>0</v>
      </c>
      <c r="E356" s="101">
        <v>0</v>
      </c>
      <c r="F356" s="101">
        <v>0</v>
      </c>
      <c r="G356" s="101">
        <v>0</v>
      </c>
      <c r="H356" s="101">
        <v>0</v>
      </c>
      <c r="J356" s="65">
        <f t="shared" si="19"/>
        <v>1</v>
      </c>
      <c r="K356" s="101">
        <v>0</v>
      </c>
      <c r="L356" s="101">
        <v>51.161395999999989</v>
      </c>
      <c r="M356" s="101">
        <v>0</v>
      </c>
      <c r="N356" s="101">
        <v>0</v>
      </c>
      <c r="O356" s="101">
        <v>0</v>
      </c>
      <c r="P356" s="101">
        <v>0</v>
      </c>
      <c r="Q356" s="101">
        <v>0</v>
      </c>
      <c r="S356" s="65">
        <f t="shared" si="20"/>
        <v>51.161395999999989</v>
      </c>
    </row>
    <row r="357" spans="1:19">
      <c r="A357" s="86" t="s">
        <v>348</v>
      </c>
      <c r="B357" s="101"/>
      <c r="C357" s="101"/>
      <c r="D357" s="101"/>
      <c r="E357" s="101"/>
      <c r="F357" s="101"/>
      <c r="G357" s="101"/>
      <c r="H357" s="101"/>
      <c r="J357" s="65">
        <f t="shared" si="19"/>
        <v>0</v>
      </c>
      <c r="K357" s="101"/>
      <c r="L357" s="101"/>
      <c r="M357" s="101"/>
      <c r="N357" s="101"/>
      <c r="O357" s="101"/>
      <c r="P357" s="101"/>
      <c r="Q357" s="101"/>
      <c r="S357" s="65">
        <f t="shared" si="20"/>
        <v>0</v>
      </c>
    </row>
    <row r="358" spans="1:19">
      <c r="A358" s="86" t="s">
        <v>409</v>
      </c>
      <c r="B358" s="101">
        <v>1</v>
      </c>
      <c r="C358" s="101">
        <v>47</v>
      </c>
      <c r="D358" s="101">
        <v>141</v>
      </c>
      <c r="E358" s="101">
        <v>0</v>
      </c>
      <c r="F358" s="101">
        <v>0</v>
      </c>
      <c r="G358" s="101">
        <v>0</v>
      </c>
      <c r="H358" s="101">
        <v>3</v>
      </c>
      <c r="J358" s="65">
        <f t="shared" si="19"/>
        <v>192</v>
      </c>
      <c r="K358" s="101">
        <v>6002</v>
      </c>
      <c r="L358" s="101">
        <v>9575.5218399999994</v>
      </c>
      <c r="M358" s="101">
        <v>181092.74533199999</v>
      </c>
      <c r="N358" s="101">
        <v>0</v>
      </c>
      <c r="O358" s="101">
        <v>0</v>
      </c>
      <c r="P358" s="101">
        <v>0</v>
      </c>
      <c r="Q358" s="101">
        <v>7867.5644530000009</v>
      </c>
      <c r="S358" s="65">
        <f t="shared" si="20"/>
        <v>204537.83162499999</v>
      </c>
    </row>
    <row r="359" spans="1:19">
      <c r="A359" s="86" t="s">
        <v>349</v>
      </c>
      <c r="B359" s="101">
        <v>0</v>
      </c>
      <c r="C359" s="101">
        <v>157</v>
      </c>
      <c r="D359" s="101">
        <v>196</v>
      </c>
      <c r="E359" s="101">
        <v>0</v>
      </c>
      <c r="F359" s="101">
        <v>1</v>
      </c>
      <c r="G359" s="101">
        <v>0</v>
      </c>
      <c r="H359" s="101">
        <v>3</v>
      </c>
      <c r="J359" s="65">
        <f t="shared" si="19"/>
        <v>357</v>
      </c>
      <c r="K359" s="101">
        <v>0</v>
      </c>
      <c r="L359" s="101">
        <v>29464.90715499999</v>
      </c>
      <c r="M359" s="101">
        <v>219450.417984</v>
      </c>
      <c r="N359" s="101">
        <v>0</v>
      </c>
      <c r="O359" s="101">
        <v>202.36724000000001</v>
      </c>
      <c r="P359" s="101">
        <v>0</v>
      </c>
      <c r="Q359" s="101">
        <v>11516</v>
      </c>
      <c r="S359" s="65">
        <f t="shared" si="20"/>
        <v>260633.69237899999</v>
      </c>
    </row>
    <row r="360" spans="1:19">
      <c r="A360" s="86" t="s">
        <v>488</v>
      </c>
      <c r="B360" s="220" t="s">
        <v>777</v>
      </c>
      <c r="C360" s="220"/>
      <c r="D360" s="220"/>
      <c r="E360" s="220"/>
      <c r="F360" s="220"/>
      <c r="G360" s="220"/>
      <c r="H360" s="220"/>
      <c r="J360" s="65">
        <f t="shared" si="19"/>
        <v>0</v>
      </c>
      <c r="K360" s="220" t="s">
        <v>777</v>
      </c>
      <c r="L360" s="220"/>
      <c r="M360" s="220"/>
      <c r="N360" s="220"/>
      <c r="O360" s="220"/>
      <c r="P360" s="220"/>
      <c r="Q360" s="220"/>
      <c r="S360" s="65">
        <f t="shared" si="20"/>
        <v>0</v>
      </c>
    </row>
    <row r="361" spans="1:19">
      <c r="A361" s="86" t="s">
        <v>410</v>
      </c>
      <c r="B361" s="101">
        <v>1</v>
      </c>
      <c r="C361" s="101">
        <v>131</v>
      </c>
      <c r="D361" s="101">
        <v>177</v>
      </c>
      <c r="E361" s="101">
        <v>0</v>
      </c>
      <c r="F361" s="101">
        <v>0</v>
      </c>
      <c r="G361" s="101">
        <v>0</v>
      </c>
      <c r="H361" s="101">
        <v>4</v>
      </c>
      <c r="J361" s="65">
        <f t="shared" si="19"/>
        <v>313</v>
      </c>
      <c r="K361" s="101">
        <v>6376.0743829999992</v>
      </c>
      <c r="L361" s="101">
        <v>28194.199785000001</v>
      </c>
      <c r="M361" s="101">
        <v>152952.29334199999</v>
      </c>
      <c r="N361" s="101">
        <v>0</v>
      </c>
      <c r="O361" s="101">
        <v>455.61377399999998</v>
      </c>
      <c r="P361" s="101">
        <v>0</v>
      </c>
      <c r="Q361" s="101">
        <v>5070356.4124450013</v>
      </c>
      <c r="S361" s="65">
        <f t="shared" si="20"/>
        <v>5258334.5937290015</v>
      </c>
    </row>
    <row r="362" spans="1:19">
      <c r="A362" s="86" t="s">
        <v>350</v>
      </c>
      <c r="B362" s="101">
        <v>112</v>
      </c>
      <c r="C362" s="101">
        <v>1166</v>
      </c>
      <c r="D362" s="101">
        <v>2304</v>
      </c>
      <c r="E362" s="101">
        <v>2</v>
      </c>
      <c r="F362" s="101">
        <v>15</v>
      </c>
      <c r="G362" s="101">
        <v>2</v>
      </c>
      <c r="H362" s="101">
        <v>92</v>
      </c>
      <c r="J362" s="65">
        <f t="shared" si="19"/>
        <v>3693</v>
      </c>
      <c r="K362" s="101">
        <v>1776970.9188590001</v>
      </c>
      <c r="L362" s="101">
        <v>236183.05174500009</v>
      </c>
      <c r="M362" s="101">
        <v>2799093.8651609989</v>
      </c>
      <c r="N362" s="101">
        <v>800.96676000000025</v>
      </c>
      <c r="O362" s="101">
        <v>10329.226016000001</v>
      </c>
      <c r="P362" s="101">
        <v>2713.261184</v>
      </c>
      <c r="Q362" s="101">
        <v>1406285.0954080001</v>
      </c>
      <c r="S362" s="65">
        <f t="shared" si="20"/>
        <v>6232376.3851329992</v>
      </c>
    </row>
    <row r="363" spans="1:19">
      <c r="A363" s="86" t="s">
        <v>411</v>
      </c>
      <c r="B363" s="101">
        <v>64</v>
      </c>
      <c r="C363" s="101">
        <v>614</v>
      </c>
      <c r="D363" s="101">
        <v>1548</v>
      </c>
      <c r="E363" s="101">
        <v>1</v>
      </c>
      <c r="F363" s="101">
        <v>1</v>
      </c>
      <c r="G363" s="101">
        <v>1</v>
      </c>
      <c r="H363" s="101">
        <v>21</v>
      </c>
      <c r="J363" s="65">
        <f t="shared" si="19"/>
        <v>2250</v>
      </c>
      <c r="K363" s="101">
        <v>1414717.5358450001</v>
      </c>
      <c r="L363" s="101">
        <v>136281.55486199999</v>
      </c>
      <c r="M363" s="101">
        <v>1656433.5941920001</v>
      </c>
      <c r="N363" s="101">
        <v>745</v>
      </c>
      <c r="O363" s="101">
        <v>90.241236000000001</v>
      </c>
      <c r="P363" s="101">
        <v>3903</v>
      </c>
      <c r="Q363" s="101">
        <v>190197.488507</v>
      </c>
      <c r="S363" s="65">
        <f t="shared" si="20"/>
        <v>3402368.4146420001</v>
      </c>
    </row>
    <row r="364" spans="1:19">
      <c r="A364" s="86" t="s">
        <v>412</v>
      </c>
      <c r="B364" s="101">
        <v>35</v>
      </c>
      <c r="C364" s="101">
        <v>299</v>
      </c>
      <c r="D364" s="101">
        <v>529</v>
      </c>
      <c r="E364" s="101">
        <v>0</v>
      </c>
      <c r="F364" s="101">
        <v>0</v>
      </c>
      <c r="G364" s="101">
        <v>1</v>
      </c>
      <c r="H364" s="101">
        <v>5</v>
      </c>
      <c r="J364" s="65">
        <f t="shared" si="19"/>
        <v>869</v>
      </c>
      <c r="K364" s="101">
        <v>299133.924023</v>
      </c>
      <c r="L364" s="101">
        <v>72449.135982999956</v>
      </c>
      <c r="M364" s="101">
        <v>595697.74215799978</v>
      </c>
      <c r="N364" s="101">
        <v>0</v>
      </c>
      <c r="O364" s="101">
        <v>12559</v>
      </c>
      <c r="P364" s="101">
        <v>501</v>
      </c>
      <c r="Q364" s="101">
        <v>85926.687351999994</v>
      </c>
      <c r="S364" s="65">
        <f t="shared" si="20"/>
        <v>1066267.4895159998</v>
      </c>
    </row>
    <row r="365" spans="1:19">
      <c r="A365" s="86" t="s">
        <v>413</v>
      </c>
      <c r="B365" s="101">
        <v>22</v>
      </c>
      <c r="C365" s="101">
        <v>250</v>
      </c>
      <c r="D365" s="101">
        <v>643</v>
      </c>
      <c r="E365" s="101">
        <v>0</v>
      </c>
      <c r="F365" s="101">
        <v>0</v>
      </c>
      <c r="G365" s="101">
        <v>4</v>
      </c>
      <c r="H365" s="101">
        <v>20</v>
      </c>
      <c r="J365" s="65">
        <f t="shared" si="19"/>
        <v>939</v>
      </c>
      <c r="K365" s="101">
        <v>488749.11034299998</v>
      </c>
      <c r="L365" s="101">
        <v>54030.954645000013</v>
      </c>
      <c r="M365" s="101">
        <v>796697.81732999987</v>
      </c>
      <c r="N365" s="101">
        <v>0</v>
      </c>
      <c r="O365" s="101">
        <v>0</v>
      </c>
      <c r="P365" s="101">
        <v>351745</v>
      </c>
      <c r="Q365" s="101">
        <v>307556.21792800003</v>
      </c>
      <c r="S365" s="65">
        <f t="shared" si="20"/>
        <v>1998779.1002459999</v>
      </c>
    </row>
    <row r="366" spans="1:19">
      <c r="A366" s="86" t="s">
        <v>503</v>
      </c>
      <c r="B366" s="101">
        <v>1</v>
      </c>
      <c r="C366" s="101">
        <v>2</v>
      </c>
      <c r="D366" s="101">
        <v>4</v>
      </c>
      <c r="E366" s="101">
        <v>0</v>
      </c>
      <c r="F366" s="101">
        <v>0</v>
      </c>
      <c r="G366" s="101">
        <v>0</v>
      </c>
      <c r="H366" s="101">
        <v>0</v>
      </c>
      <c r="J366" s="65">
        <f t="shared" si="19"/>
        <v>7</v>
      </c>
      <c r="K366" s="101">
        <v>9949</v>
      </c>
      <c r="L366" s="101">
        <v>87.692129999999992</v>
      </c>
      <c r="M366" s="101">
        <v>7833.0670730000002</v>
      </c>
      <c r="N366" s="101">
        <v>0</v>
      </c>
      <c r="O366" s="101">
        <v>0</v>
      </c>
      <c r="P366" s="101">
        <v>0</v>
      </c>
      <c r="Q366" s="101">
        <v>0</v>
      </c>
      <c r="S366" s="65">
        <f t="shared" si="20"/>
        <v>17869.759203000001</v>
      </c>
    </row>
    <row r="367" spans="1:19">
      <c r="A367" s="86" t="s">
        <v>414</v>
      </c>
      <c r="B367" s="101">
        <v>1</v>
      </c>
      <c r="C367" s="101">
        <v>84</v>
      </c>
      <c r="D367" s="101">
        <v>68</v>
      </c>
      <c r="E367" s="101">
        <v>0</v>
      </c>
      <c r="F367" s="101">
        <v>1</v>
      </c>
      <c r="G367" s="101">
        <v>0</v>
      </c>
      <c r="H367" s="101">
        <v>1</v>
      </c>
      <c r="J367" s="65">
        <f t="shared" si="19"/>
        <v>155</v>
      </c>
      <c r="K367" s="101">
        <v>654</v>
      </c>
      <c r="L367" s="101">
        <v>19234.485939999999</v>
      </c>
      <c r="M367" s="101">
        <v>56700.207139000013</v>
      </c>
      <c r="N367" s="101">
        <v>0</v>
      </c>
      <c r="O367" s="101">
        <v>818</v>
      </c>
      <c r="P367" s="101">
        <v>0</v>
      </c>
      <c r="Q367" s="101">
        <v>204</v>
      </c>
      <c r="S367" s="65">
        <f t="shared" si="20"/>
        <v>77610.693079000019</v>
      </c>
    </row>
    <row r="368" spans="1:19">
      <c r="A368" s="86" t="s">
        <v>415</v>
      </c>
      <c r="B368" s="101"/>
      <c r="C368" s="101"/>
      <c r="D368" s="101"/>
      <c r="E368" s="101"/>
      <c r="F368" s="101"/>
      <c r="G368" s="101"/>
      <c r="H368" s="101"/>
      <c r="J368" s="65">
        <f t="shared" si="19"/>
        <v>0</v>
      </c>
      <c r="K368" s="101"/>
      <c r="L368" s="101"/>
      <c r="M368" s="101"/>
      <c r="N368" s="101"/>
      <c r="O368" s="101"/>
      <c r="P368" s="101"/>
      <c r="Q368" s="101"/>
      <c r="S368" s="65">
        <f t="shared" si="20"/>
        <v>0</v>
      </c>
    </row>
    <row r="369" spans="1:19">
      <c r="A369" s="86" t="s">
        <v>351</v>
      </c>
      <c r="B369" s="101"/>
      <c r="C369" s="101"/>
      <c r="D369" s="101"/>
      <c r="E369" s="101"/>
      <c r="F369" s="101"/>
      <c r="G369" s="101"/>
      <c r="H369" s="101"/>
      <c r="J369" s="65">
        <f t="shared" si="19"/>
        <v>0</v>
      </c>
      <c r="K369" s="101"/>
      <c r="L369" s="101"/>
      <c r="M369" s="101"/>
      <c r="N369" s="101"/>
      <c r="O369" s="101"/>
      <c r="P369" s="101"/>
      <c r="Q369" s="101"/>
      <c r="S369" s="65">
        <f t="shared" si="20"/>
        <v>0</v>
      </c>
    </row>
    <row r="370" spans="1:19">
      <c r="A370" s="86" t="s">
        <v>472</v>
      </c>
      <c r="B370" s="101">
        <v>68</v>
      </c>
      <c r="C370" s="101">
        <v>1717</v>
      </c>
      <c r="D370" s="101">
        <v>2518</v>
      </c>
      <c r="E370" s="101">
        <v>1</v>
      </c>
      <c r="F370" s="101">
        <v>9</v>
      </c>
      <c r="G370" s="101">
        <v>3</v>
      </c>
      <c r="H370" s="101">
        <v>70</v>
      </c>
      <c r="J370" s="65">
        <f t="shared" si="19"/>
        <v>4386</v>
      </c>
      <c r="K370" s="101">
        <v>811314.59785099991</v>
      </c>
      <c r="L370" s="101">
        <v>392655.58966400003</v>
      </c>
      <c r="M370" s="101">
        <v>2691813.1708249999</v>
      </c>
      <c r="N370" s="101">
        <v>438.65856100000002</v>
      </c>
      <c r="O370" s="101">
        <v>6791.858349000001</v>
      </c>
      <c r="P370" s="101">
        <v>37884</v>
      </c>
      <c r="Q370" s="101">
        <v>1958334.155118</v>
      </c>
      <c r="S370" s="65">
        <f t="shared" si="20"/>
        <v>5899232.0303680003</v>
      </c>
    </row>
    <row r="371" spans="1:19">
      <c r="A371" s="86" t="s">
        <v>352</v>
      </c>
      <c r="B371" s="101">
        <v>0</v>
      </c>
      <c r="C371" s="101">
        <v>171</v>
      </c>
      <c r="D371" s="101">
        <v>184</v>
      </c>
      <c r="E371" s="101">
        <v>0</v>
      </c>
      <c r="F371" s="101">
        <v>1</v>
      </c>
      <c r="G371" s="101">
        <v>0</v>
      </c>
      <c r="H371" s="101">
        <v>1</v>
      </c>
      <c r="J371" s="65">
        <f t="shared" si="19"/>
        <v>357</v>
      </c>
      <c r="K371" s="101">
        <v>0</v>
      </c>
      <c r="L371" s="101">
        <v>26546.549830000011</v>
      </c>
      <c r="M371" s="101">
        <v>175894.75302</v>
      </c>
      <c r="N371" s="101">
        <v>0</v>
      </c>
      <c r="O371" s="101">
        <v>1235.1923999999999</v>
      </c>
      <c r="P371" s="101">
        <v>0</v>
      </c>
      <c r="Q371" s="101">
        <v>886.10841000000016</v>
      </c>
      <c r="S371" s="65">
        <f t="shared" si="20"/>
        <v>204562.60365999999</v>
      </c>
    </row>
    <row r="372" spans="1:19">
      <c r="A372" s="86" t="s">
        <v>416</v>
      </c>
      <c r="B372" s="101">
        <v>4</v>
      </c>
      <c r="C372" s="101">
        <v>94</v>
      </c>
      <c r="D372" s="101">
        <v>277</v>
      </c>
      <c r="E372" s="101">
        <v>0</v>
      </c>
      <c r="F372" s="101">
        <v>0</v>
      </c>
      <c r="G372" s="101">
        <v>0</v>
      </c>
      <c r="H372" s="101">
        <v>3</v>
      </c>
      <c r="J372" s="65">
        <f t="shared" si="19"/>
        <v>378</v>
      </c>
      <c r="K372" s="101">
        <v>95153.551296000005</v>
      </c>
      <c r="L372" s="101">
        <v>28767.824196000001</v>
      </c>
      <c r="M372" s="101">
        <v>349622.95883600012</v>
      </c>
      <c r="N372" s="101">
        <v>0</v>
      </c>
      <c r="O372" s="101">
        <v>0</v>
      </c>
      <c r="P372" s="101">
        <v>659.63304000000016</v>
      </c>
      <c r="Q372" s="101">
        <v>604</v>
      </c>
      <c r="S372" s="65">
        <f t="shared" si="20"/>
        <v>474807.96736800013</v>
      </c>
    </row>
    <row r="373" spans="1:19">
      <c r="A373" s="86" t="s">
        <v>497</v>
      </c>
      <c r="B373" s="101">
        <v>0</v>
      </c>
      <c r="C373" s="101">
        <v>4</v>
      </c>
      <c r="D373" s="101">
        <v>32</v>
      </c>
      <c r="E373" s="101">
        <v>0</v>
      </c>
      <c r="F373" s="101">
        <v>0</v>
      </c>
      <c r="G373" s="101">
        <v>0</v>
      </c>
      <c r="H373" s="101">
        <v>0</v>
      </c>
      <c r="J373" s="65">
        <f t="shared" si="19"/>
        <v>36</v>
      </c>
      <c r="K373" s="101">
        <v>0</v>
      </c>
      <c r="L373" s="101">
        <v>5223.0954600000014</v>
      </c>
      <c r="M373" s="101">
        <v>70957.215803999992</v>
      </c>
      <c r="N373" s="101">
        <v>0</v>
      </c>
      <c r="O373" s="101">
        <v>0</v>
      </c>
      <c r="P373" s="101">
        <v>0</v>
      </c>
      <c r="Q373" s="101">
        <v>0</v>
      </c>
      <c r="S373" s="65">
        <f t="shared" si="20"/>
        <v>76180.311263999989</v>
      </c>
    </row>
    <row r="374" spans="1:19">
      <c r="A374" s="86" t="s">
        <v>498</v>
      </c>
      <c r="B374" s="101">
        <v>0</v>
      </c>
      <c r="C374" s="101">
        <v>9</v>
      </c>
      <c r="D374" s="101">
        <v>47</v>
      </c>
      <c r="E374" s="101">
        <v>0</v>
      </c>
      <c r="F374" s="101">
        <v>0</v>
      </c>
      <c r="G374" s="101">
        <v>0</v>
      </c>
      <c r="H374" s="101">
        <v>0</v>
      </c>
      <c r="J374" s="65">
        <f t="shared" si="19"/>
        <v>56</v>
      </c>
      <c r="K374" s="101">
        <v>0</v>
      </c>
      <c r="L374" s="101">
        <v>360.97898799999979</v>
      </c>
      <c r="M374" s="101">
        <v>25714.188807999999</v>
      </c>
      <c r="N374" s="101">
        <v>0</v>
      </c>
      <c r="O374" s="101">
        <v>0</v>
      </c>
      <c r="P374" s="101">
        <v>0</v>
      </c>
      <c r="Q374" s="101">
        <v>0</v>
      </c>
      <c r="S374" s="65">
        <f t="shared" si="20"/>
        <v>26075.167795999998</v>
      </c>
    </row>
    <row r="375" spans="1:19">
      <c r="A375" s="86" t="s">
        <v>353</v>
      </c>
      <c r="B375" s="101">
        <v>2</v>
      </c>
      <c r="C375" s="101">
        <v>77</v>
      </c>
      <c r="D375" s="101">
        <v>205</v>
      </c>
      <c r="E375" s="101">
        <v>0</v>
      </c>
      <c r="F375" s="101">
        <v>0</v>
      </c>
      <c r="G375" s="101">
        <v>0</v>
      </c>
      <c r="H375" s="101">
        <v>0</v>
      </c>
      <c r="J375" s="65">
        <f t="shared" si="19"/>
        <v>284</v>
      </c>
      <c r="K375" s="101">
        <v>9077</v>
      </c>
      <c r="L375" s="101">
        <v>18505.424132000011</v>
      </c>
      <c r="M375" s="101">
        <v>221655.4923300001</v>
      </c>
      <c r="N375" s="101">
        <v>0</v>
      </c>
      <c r="O375" s="101">
        <v>0</v>
      </c>
      <c r="P375" s="101">
        <v>0</v>
      </c>
      <c r="Q375" s="101">
        <v>0</v>
      </c>
      <c r="S375" s="65">
        <f t="shared" si="20"/>
        <v>249237.91646200011</v>
      </c>
    </row>
    <row r="376" spans="1:19">
      <c r="A376" s="86" t="s">
        <v>417</v>
      </c>
      <c r="B376" s="101">
        <v>24</v>
      </c>
      <c r="C376" s="101">
        <v>505</v>
      </c>
      <c r="D376" s="101">
        <v>1463</v>
      </c>
      <c r="E376" s="101">
        <v>0</v>
      </c>
      <c r="F376" s="101">
        <v>0</v>
      </c>
      <c r="G376" s="101">
        <v>2</v>
      </c>
      <c r="H376" s="101">
        <v>27</v>
      </c>
      <c r="J376" s="65">
        <f t="shared" si="19"/>
        <v>2021</v>
      </c>
      <c r="K376" s="101">
        <v>238717.536716</v>
      </c>
      <c r="L376" s="101">
        <v>133761.733209</v>
      </c>
      <c r="M376" s="101">
        <v>1665283.564707</v>
      </c>
      <c r="N376" s="101">
        <v>0</v>
      </c>
      <c r="O376" s="101">
        <v>0</v>
      </c>
      <c r="P376" s="101">
        <v>907.28392800000006</v>
      </c>
      <c r="Q376" s="101">
        <v>3965649.680898</v>
      </c>
      <c r="S376" s="65">
        <f t="shared" si="20"/>
        <v>6004319.7994579999</v>
      </c>
    </row>
    <row r="377" spans="1:19">
      <c r="A377" s="86" t="s">
        <v>354</v>
      </c>
      <c r="B377" s="101">
        <v>7</v>
      </c>
      <c r="C377" s="101">
        <v>166</v>
      </c>
      <c r="D377" s="101">
        <v>241</v>
      </c>
      <c r="E377" s="101">
        <v>0</v>
      </c>
      <c r="F377" s="101">
        <v>0</v>
      </c>
      <c r="G377" s="101">
        <v>0</v>
      </c>
      <c r="H377" s="101">
        <v>3</v>
      </c>
      <c r="J377" s="65">
        <f t="shared" si="19"/>
        <v>417</v>
      </c>
      <c r="K377" s="101">
        <v>61735</v>
      </c>
      <c r="L377" s="101">
        <v>39212.024285999993</v>
      </c>
      <c r="M377" s="101">
        <v>222135.70554200001</v>
      </c>
      <c r="N377" s="101">
        <v>0</v>
      </c>
      <c r="O377" s="101">
        <v>0</v>
      </c>
      <c r="P377" s="101">
        <v>0</v>
      </c>
      <c r="Q377" s="101">
        <v>944.74609599999997</v>
      </c>
      <c r="S377" s="65">
        <f t="shared" si="20"/>
        <v>324027.47592400003</v>
      </c>
    </row>
    <row r="378" spans="1:19">
      <c r="A378" s="86" t="s">
        <v>355</v>
      </c>
      <c r="B378" s="101"/>
      <c r="C378" s="101"/>
      <c r="D378" s="101"/>
      <c r="E378" s="101"/>
      <c r="F378" s="101"/>
      <c r="G378" s="101"/>
      <c r="H378" s="101"/>
      <c r="J378" s="65">
        <f t="shared" si="19"/>
        <v>0</v>
      </c>
      <c r="K378" s="101"/>
      <c r="L378" s="101"/>
      <c r="M378" s="101"/>
      <c r="N378" s="101"/>
      <c r="O378" s="101"/>
      <c r="P378" s="101"/>
      <c r="Q378" s="101"/>
      <c r="S378" s="65">
        <f t="shared" si="20"/>
        <v>0</v>
      </c>
    </row>
    <row r="379" spans="1:19">
      <c r="A379" s="86" t="s">
        <v>418</v>
      </c>
      <c r="B379" s="101"/>
      <c r="C379" s="101"/>
      <c r="D379" s="101"/>
      <c r="E379" s="101"/>
      <c r="F379" s="101"/>
      <c r="G379" s="101"/>
      <c r="H379" s="101"/>
      <c r="J379" s="65">
        <f t="shared" si="19"/>
        <v>0</v>
      </c>
      <c r="K379" s="101"/>
      <c r="L379" s="101"/>
      <c r="M379" s="101"/>
      <c r="N379" s="101"/>
      <c r="O379" s="101"/>
      <c r="P379" s="101"/>
      <c r="Q379" s="101"/>
      <c r="S379" s="65">
        <f t="shared" si="20"/>
        <v>0</v>
      </c>
    </row>
    <row r="380" spans="1:19">
      <c r="A380" s="86" t="s">
        <v>419</v>
      </c>
      <c r="B380" s="101">
        <v>27</v>
      </c>
      <c r="C380" s="101">
        <v>261</v>
      </c>
      <c r="D380" s="101">
        <v>886</v>
      </c>
      <c r="E380" s="101">
        <v>1</v>
      </c>
      <c r="F380" s="101">
        <v>2</v>
      </c>
      <c r="G380" s="101">
        <v>2</v>
      </c>
      <c r="H380" s="101">
        <v>36</v>
      </c>
      <c r="J380" s="65">
        <f t="shared" si="19"/>
        <v>1215</v>
      </c>
      <c r="K380" s="101">
        <v>426242.4698909999</v>
      </c>
      <c r="L380" s="101">
        <v>66762.191454999993</v>
      </c>
      <c r="M380" s="101">
        <v>1184610.982174</v>
      </c>
      <c r="N380" s="101">
        <v>34.795634999999997</v>
      </c>
      <c r="O380" s="101">
        <v>852.99013799999989</v>
      </c>
      <c r="P380" s="101">
        <v>2677853</v>
      </c>
      <c r="Q380" s="101">
        <v>5796029.9842610015</v>
      </c>
      <c r="S380" s="65">
        <f t="shared" si="20"/>
        <v>10152386.413554002</v>
      </c>
    </row>
    <row r="381" spans="1:19">
      <c r="A381" s="86" t="s">
        <v>356</v>
      </c>
      <c r="B381" s="101">
        <v>7</v>
      </c>
      <c r="C381" s="101">
        <v>177</v>
      </c>
      <c r="D381" s="101">
        <v>234</v>
      </c>
      <c r="E381" s="101">
        <v>1</v>
      </c>
      <c r="F381" s="101">
        <v>3</v>
      </c>
      <c r="G381" s="101">
        <v>0</v>
      </c>
      <c r="H381" s="101">
        <v>1</v>
      </c>
      <c r="J381" s="65">
        <f t="shared" si="19"/>
        <v>423</v>
      </c>
      <c r="K381" s="101">
        <v>156938.233408</v>
      </c>
      <c r="L381" s="101">
        <v>29893.75600400001</v>
      </c>
      <c r="M381" s="101">
        <v>237223.74390399989</v>
      </c>
      <c r="N381" s="101">
        <v>344.10458799999998</v>
      </c>
      <c r="O381" s="101">
        <v>2199.3923119999999</v>
      </c>
      <c r="P381" s="101">
        <v>0</v>
      </c>
      <c r="Q381" s="101">
        <v>16</v>
      </c>
      <c r="S381" s="65">
        <f t="shared" si="20"/>
        <v>426615.23021599982</v>
      </c>
    </row>
    <row r="382" spans="1:19">
      <c r="A382" s="86" t="s">
        <v>357</v>
      </c>
      <c r="B382" s="101">
        <v>15</v>
      </c>
      <c r="C382" s="101">
        <v>492</v>
      </c>
      <c r="D382" s="101">
        <v>498</v>
      </c>
      <c r="E382" s="101">
        <v>2</v>
      </c>
      <c r="F382" s="101">
        <v>3</v>
      </c>
      <c r="G382" s="101">
        <v>0</v>
      </c>
      <c r="H382" s="101">
        <v>37</v>
      </c>
      <c r="J382" s="65">
        <f t="shared" si="19"/>
        <v>1047</v>
      </c>
      <c r="K382" s="101">
        <v>112928</v>
      </c>
      <c r="L382" s="101">
        <v>74069.623501999988</v>
      </c>
      <c r="M382" s="101">
        <v>509273.08226699987</v>
      </c>
      <c r="N382" s="101">
        <v>588</v>
      </c>
      <c r="O382" s="101">
        <v>1503</v>
      </c>
      <c r="P382" s="101">
        <v>0</v>
      </c>
      <c r="Q382" s="101">
        <v>91745.92068000001</v>
      </c>
      <c r="S382" s="65">
        <f t="shared" si="20"/>
        <v>790107.62644899986</v>
      </c>
    </row>
    <row r="383" spans="1:19">
      <c r="A383" s="86" t="s">
        <v>358</v>
      </c>
      <c r="B383" s="101">
        <v>29</v>
      </c>
      <c r="C383" s="101">
        <v>518</v>
      </c>
      <c r="D383" s="101">
        <v>1068</v>
      </c>
      <c r="E383" s="101">
        <v>0</v>
      </c>
      <c r="F383" s="101">
        <v>3</v>
      </c>
      <c r="G383" s="101">
        <v>1</v>
      </c>
      <c r="H383" s="101">
        <v>25</v>
      </c>
      <c r="J383" s="65">
        <f t="shared" si="19"/>
        <v>1644</v>
      </c>
      <c r="K383" s="101">
        <v>173363.35282999999</v>
      </c>
      <c r="L383" s="101">
        <v>114381.81736299999</v>
      </c>
      <c r="M383" s="101">
        <v>1165803.088553</v>
      </c>
      <c r="N383" s="101">
        <v>31</v>
      </c>
      <c r="O383" s="101">
        <v>2024.611809</v>
      </c>
      <c r="P383" s="101">
        <v>30100</v>
      </c>
      <c r="Q383" s="101">
        <v>466991.47367100022</v>
      </c>
      <c r="S383" s="65">
        <f t="shared" si="20"/>
        <v>1952695.3442260001</v>
      </c>
    </row>
    <row r="384" spans="1:19">
      <c r="A384" s="86" t="s">
        <v>359</v>
      </c>
      <c r="B384" s="101"/>
      <c r="C384" s="101"/>
      <c r="D384" s="101"/>
      <c r="E384" s="101"/>
      <c r="F384" s="101"/>
      <c r="G384" s="101"/>
      <c r="H384" s="101"/>
      <c r="J384" s="65">
        <f t="shared" si="19"/>
        <v>0</v>
      </c>
      <c r="K384" s="101"/>
      <c r="L384" s="101"/>
      <c r="M384" s="101"/>
      <c r="N384" s="101"/>
      <c r="O384" s="101"/>
      <c r="P384" s="101"/>
      <c r="Q384" s="101"/>
      <c r="S384" s="65">
        <f t="shared" si="20"/>
        <v>0</v>
      </c>
    </row>
    <row r="385" spans="1:19">
      <c r="A385" s="86" t="s">
        <v>420</v>
      </c>
      <c r="B385" s="101">
        <v>18</v>
      </c>
      <c r="C385" s="101">
        <v>374</v>
      </c>
      <c r="D385" s="101">
        <v>859</v>
      </c>
      <c r="E385" s="101">
        <v>0</v>
      </c>
      <c r="F385" s="101">
        <v>5</v>
      </c>
      <c r="G385" s="101">
        <v>1</v>
      </c>
      <c r="H385" s="101">
        <v>19</v>
      </c>
      <c r="J385" s="65">
        <f t="shared" si="19"/>
        <v>1276</v>
      </c>
      <c r="K385" s="101">
        <v>148155.85477199999</v>
      </c>
      <c r="L385" s="101">
        <v>113024.071033</v>
      </c>
      <c r="M385" s="101">
        <v>861402.28280499985</v>
      </c>
      <c r="N385" s="101">
        <v>0</v>
      </c>
      <c r="O385" s="101">
        <v>1301.122924</v>
      </c>
      <c r="P385" s="101">
        <v>868</v>
      </c>
      <c r="Q385" s="101">
        <v>421204.41433599999</v>
      </c>
      <c r="S385" s="65">
        <f t="shared" si="20"/>
        <v>1545955.7458699998</v>
      </c>
    </row>
    <row r="386" spans="1:19">
      <c r="A386" s="86" t="s">
        <v>421</v>
      </c>
      <c r="B386" s="101">
        <v>1</v>
      </c>
      <c r="C386" s="101">
        <v>73</v>
      </c>
      <c r="D386" s="101">
        <v>147</v>
      </c>
      <c r="E386" s="101">
        <v>0</v>
      </c>
      <c r="F386" s="101">
        <v>0</v>
      </c>
      <c r="G386" s="101">
        <v>0</v>
      </c>
      <c r="H386" s="101">
        <v>0</v>
      </c>
      <c r="J386" s="65">
        <f t="shared" si="19"/>
        <v>221</v>
      </c>
      <c r="K386" s="101">
        <v>8534</v>
      </c>
      <c r="L386" s="101">
        <v>17432.33557599999</v>
      </c>
      <c r="M386" s="101">
        <v>171148.43502100001</v>
      </c>
      <c r="N386" s="101">
        <v>0</v>
      </c>
      <c r="O386" s="101">
        <v>0</v>
      </c>
      <c r="P386" s="101">
        <v>0</v>
      </c>
      <c r="Q386" s="101">
        <v>0</v>
      </c>
      <c r="S386" s="65">
        <f t="shared" si="20"/>
        <v>197114.770597</v>
      </c>
    </row>
    <row r="387" spans="1:19">
      <c r="A387" s="86" t="s">
        <v>422</v>
      </c>
      <c r="B387" s="101">
        <v>6</v>
      </c>
      <c r="C387" s="101">
        <v>41</v>
      </c>
      <c r="D387" s="101">
        <v>164</v>
      </c>
      <c r="E387" s="101">
        <v>0</v>
      </c>
      <c r="F387" s="101">
        <v>0</v>
      </c>
      <c r="G387" s="101">
        <v>1</v>
      </c>
      <c r="H387" s="101">
        <v>1</v>
      </c>
      <c r="J387" s="65">
        <f t="shared" si="19"/>
        <v>213</v>
      </c>
      <c r="K387" s="101">
        <v>76329.183302000005</v>
      </c>
      <c r="L387" s="101">
        <v>11666.536418</v>
      </c>
      <c r="M387" s="101">
        <v>203086.006058</v>
      </c>
      <c r="N387" s="101">
        <v>0</v>
      </c>
      <c r="O387" s="101">
        <v>285</v>
      </c>
      <c r="P387" s="101">
        <v>78312</v>
      </c>
      <c r="Q387" s="101">
        <v>29674</v>
      </c>
      <c r="S387" s="65">
        <f t="shared" si="20"/>
        <v>399352.72577800002</v>
      </c>
    </row>
    <row r="388" spans="1:19">
      <c r="A388" s="86" t="s">
        <v>423</v>
      </c>
      <c r="B388" s="101">
        <v>2</v>
      </c>
      <c r="C388" s="101">
        <v>57</v>
      </c>
      <c r="D388" s="101">
        <v>171</v>
      </c>
      <c r="E388" s="101">
        <v>0</v>
      </c>
      <c r="F388" s="101">
        <v>0</v>
      </c>
      <c r="G388" s="101">
        <v>0</v>
      </c>
      <c r="H388" s="101">
        <v>4</v>
      </c>
      <c r="J388" s="65">
        <f t="shared" si="19"/>
        <v>234</v>
      </c>
      <c r="K388" s="101">
        <v>10581.342343</v>
      </c>
      <c r="L388" s="101">
        <v>17607.423272000011</v>
      </c>
      <c r="M388" s="101">
        <v>184257.48209400001</v>
      </c>
      <c r="N388" s="101">
        <v>0</v>
      </c>
      <c r="O388" s="101">
        <v>0</v>
      </c>
      <c r="P388" s="101">
        <v>0</v>
      </c>
      <c r="Q388" s="101">
        <v>29945</v>
      </c>
      <c r="S388" s="65">
        <f t="shared" si="20"/>
        <v>242391.24770900002</v>
      </c>
    </row>
    <row r="389" spans="1:19">
      <c r="A389" s="86" t="s">
        <v>360</v>
      </c>
      <c r="B389" s="101"/>
      <c r="C389" s="101"/>
      <c r="D389" s="101"/>
      <c r="E389" s="101"/>
      <c r="F389" s="101"/>
      <c r="G389" s="101"/>
      <c r="H389" s="101"/>
      <c r="J389" s="65">
        <f t="shared" si="19"/>
        <v>0</v>
      </c>
      <c r="K389" s="101"/>
      <c r="L389" s="101"/>
      <c r="M389" s="101"/>
      <c r="N389" s="101"/>
      <c r="O389" s="101"/>
      <c r="P389" s="101"/>
      <c r="Q389" s="101"/>
      <c r="S389" s="65">
        <f t="shared" si="20"/>
        <v>0</v>
      </c>
    </row>
    <row r="390" spans="1:19">
      <c r="A390" s="86" t="s">
        <v>361</v>
      </c>
      <c r="B390" s="101">
        <v>14</v>
      </c>
      <c r="C390" s="101">
        <v>310</v>
      </c>
      <c r="D390" s="101">
        <v>299</v>
      </c>
      <c r="E390" s="101">
        <v>0</v>
      </c>
      <c r="F390" s="101">
        <v>1</v>
      </c>
      <c r="G390" s="101">
        <v>1</v>
      </c>
      <c r="H390" s="101">
        <v>46</v>
      </c>
      <c r="J390" s="65">
        <f t="shared" si="19"/>
        <v>671</v>
      </c>
      <c r="K390" s="101">
        <v>307650.33548900002</v>
      </c>
      <c r="L390" s="101">
        <v>58803.956355999981</v>
      </c>
      <c r="M390" s="101">
        <v>291583.13548400003</v>
      </c>
      <c r="N390" s="101">
        <v>0</v>
      </c>
      <c r="O390" s="101">
        <v>422.81839200000002</v>
      </c>
      <c r="P390" s="101">
        <v>855.68082400000014</v>
      </c>
      <c r="Q390" s="101">
        <v>522980.20073599991</v>
      </c>
      <c r="S390" s="65">
        <f t="shared" si="20"/>
        <v>1182296.1272810001</v>
      </c>
    </row>
    <row r="391" spans="1:19">
      <c r="A391" s="86" t="s">
        <v>424</v>
      </c>
      <c r="B391" s="101"/>
      <c r="C391" s="101"/>
      <c r="D391" s="101"/>
      <c r="E391" s="101"/>
      <c r="F391" s="101"/>
      <c r="G391" s="101"/>
      <c r="H391" s="101"/>
      <c r="J391" s="65">
        <f t="shared" si="19"/>
        <v>0</v>
      </c>
      <c r="K391" s="101"/>
      <c r="L391" s="101"/>
      <c r="M391" s="101"/>
      <c r="N391" s="101"/>
      <c r="O391" s="101"/>
      <c r="P391" s="101"/>
      <c r="Q391" s="101"/>
      <c r="S391" s="65">
        <f t="shared" si="20"/>
        <v>0</v>
      </c>
    </row>
    <row r="392" spans="1:19">
      <c r="A392" s="86" t="s">
        <v>425</v>
      </c>
      <c r="B392" s="101">
        <v>12</v>
      </c>
      <c r="C392" s="101">
        <v>179</v>
      </c>
      <c r="D392" s="101">
        <v>447</v>
      </c>
      <c r="E392" s="101">
        <v>0</v>
      </c>
      <c r="F392" s="101">
        <v>0</v>
      </c>
      <c r="G392" s="101">
        <v>2</v>
      </c>
      <c r="H392" s="101">
        <v>14</v>
      </c>
      <c r="J392" s="65">
        <f t="shared" si="19"/>
        <v>654</v>
      </c>
      <c r="K392" s="101">
        <v>117482.533664</v>
      </c>
      <c r="L392" s="101">
        <v>54406.757865000007</v>
      </c>
      <c r="M392" s="101">
        <v>383637.60109499999</v>
      </c>
      <c r="N392" s="101">
        <v>0</v>
      </c>
      <c r="O392" s="101">
        <v>0</v>
      </c>
      <c r="P392" s="101">
        <v>36452</v>
      </c>
      <c r="Q392" s="101">
        <v>2780391.0044789999</v>
      </c>
      <c r="S392" s="65">
        <f t="shared" si="20"/>
        <v>3372369.897103</v>
      </c>
    </row>
    <row r="393" spans="1:19">
      <c r="A393" s="86" t="s">
        <v>362</v>
      </c>
      <c r="B393" s="101">
        <v>8</v>
      </c>
      <c r="C393" s="101">
        <v>167</v>
      </c>
      <c r="D393" s="101">
        <v>447</v>
      </c>
      <c r="E393" s="101">
        <v>0</v>
      </c>
      <c r="F393" s="101">
        <v>1</v>
      </c>
      <c r="G393" s="101">
        <v>0</v>
      </c>
      <c r="H393" s="101">
        <v>16</v>
      </c>
      <c r="J393" s="65">
        <f t="shared" si="19"/>
        <v>639</v>
      </c>
      <c r="K393" s="101">
        <v>78808.406004000004</v>
      </c>
      <c r="L393" s="101">
        <v>31707.805790999999</v>
      </c>
      <c r="M393" s="101">
        <v>528399.66027799994</v>
      </c>
      <c r="N393" s="101">
        <v>0</v>
      </c>
      <c r="O393" s="101">
        <v>1653.1094800000001</v>
      </c>
      <c r="P393" s="101">
        <v>0</v>
      </c>
      <c r="Q393" s="101">
        <v>56085.363125999997</v>
      </c>
      <c r="S393" s="65">
        <f t="shared" si="20"/>
        <v>696654.34467899997</v>
      </c>
    </row>
    <row r="394" spans="1:19">
      <c r="A394" s="86" t="s">
        <v>393</v>
      </c>
      <c r="B394" s="101">
        <v>47</v>
      </c>
      <c r="C394" s="101">
        <v>765</v>
      </c>
      <c r="D394" s="101">
        <v>1073</v>
      </c>
      <c r="E394" s="101">
        <v>0</v>
      </c>
      <c r="F394" s="101">
        <v>3</v>
      </c>
      <c r="G394" s="101">
        <v>0</v>
      </c>
      <c r="H394" s="101">
        <v>25</v>
      </c>
      <c r="J394" s="65">
        <f t="shared" si="19"/>
        <v>1913</v>
      </c>
      <c r="K394" s="101">
        <v>820271.13056000008</v>
      </c>
      <c r="L394" s="101">
        <v>169525.18593599999</v>
      </c>
      <c r="M394" s="101">
        <v>1050849.183162</v>
      </c>
      <c r="N394" s="101">
        <v>0</v>
      </c>
      <c r="O394" s="101">
        <v>2079.4686339999989</v>
      </c>
      <c r="P394" s="101">
        <v>0</v>
      </c>
      <c r="Q394" s="101">
        <v>59914.612029999982</v>
      </c>
      <c r="S394" s="65">
        <f t="shared" si="20"/>
        <v>2102639.5803220002</v>
      </c>
    </row>
    <row r="395" spans="1:19">
      <c r="A395" s="86" t="s">
        <v>531</v>
      </c>
      <c r="B395" s="101">
        <v>7</v>
      </c>
      <c r="C395" s="101">
        <v>196</v>
      </c>
      <c r="D395" s="101">
        <v>304</v>
      </c>
      <c r="E395" s="101">
        <v>0</v>
      </c>
      <c r="F395" s="101">
        <v>0</v>
      </c>
      <c r="G395" s="101">
        <v>0</v>
      </c>
      <c r="H395" s="101">
        <v>7</v>
      </c>
      <c r="J395" s="65">
        <f t="shared" ref="J395:J458" si="21">SUM(B395:I395)</f>
        <v>514</v>
      </c>
      <c r="K395" s="101">
        <v>53668.346709999991</v>
      </c>
      <c r="L395" s="101">
        <v>48807.927666999982</v>
      </c>
      <c r="M395" s="101">
        <v>283046.52092199988</v>
      </c>
      <c r="N395" s="101">
        <v>0</v>
      </c>
      <c r="O395" s="101">
        <v>501</v>
      </c>
      <c r="P395" s="101">
        <v>0</v>
      </c>
      <c r="Q395" s="101">
        <v>6037.8232200000002</v>
      </c>
      <c r="S395" s="65">
        <f t="shared" ref="S395:S458" si="22">SUM(K395:R395)</f>
        <v>392061.61851899989</v>
      </c>
    </row>
    <row r="396" spans="1:19">
      <c r="A396" s="86" t="s">
        <v>363</v>
      </c>
      <c r="B396" s="101">
        <v>9</v>
      </c>
      <c r="C396" s="101">
        <v>155</v>
      </c>
      <c r="D396" s="101">
        <v>256</v>
      </c>
      <c r="E396" s="101">
        <v>0</v>
      </c>
      <c r="F396" s="101">
        <v>1</v>
      </c>
      <c r="G396" s="101">
        <v>0</v>
      </c>
      <c r="H396" s="101">
        <v>15</v>
      </c>
      <c r="J396" s="65">
        <f t="shared" si="21"/>
        <v>436</v>
      </c>
      <c r="K396" s="101">
        <v>98021</v>
      </c>
      <c r="L396" s="101">
        <v>35792.662142000023</v>
      </c>
      <c r="M396" s="101">
        <v>322933.19805900002</v>
      </c>
      <c r="N396" s="101">
        <v>0</v>
      </c>
      <c r="O396" s="101">
        <v>595.90648999999996</v>
      </c>
      <c r="P396" s="101">
        <v>0</v>
      </c>
      <c r="Q396" s="101">
        <v>135391.25598700001</v>
      </c>
      <c r="S396" s="65">
        <f t="shared" si="22"/>
        <v>592734.02267800004</v>
      </c>
    </row>
    <row r="397" spans="1:19">
      <c r="A397" s="86" t="s">
        <v>426</v>
      </c>
      <c r="B397" s="101"/>
      <c r="C397" s="101"/>
      <c r="D397" s="101"/>
      <c r="E397" s="101"/>
      <c r="F397" s="101"/>
      <c r="G397" s="101"/>
      <c r="H397" s="101"/>
      <c r="J397" s="65">
        <f t="shared" si="21"/>
        <v>0</v>
      </c>
      <c r="K397" s="101"/>
      <c r="L397" s="101"/>
      <c r="M397" s="101"/>
      <c r="N397" s="101"/>
      <c r="O397" s="101"/>
      <c r="P397" s="101"/>
      <c r="Q397" s="101"/>
      <c r="S397" s="65">
        <f t="shared" si="22"/>
        <v>0</v>
      </c>
    </row>
    <row r="398" spans="1:19">
      <c r="A398" s="86" t="s">
        <v>427</v>
      </c>
      <c r="B398" s="101"/>
      <c r="C398" s="101"/>
      <c r="D398" s="101"/>
      <c r="E398" s="101"/>
      <c r="F398" s="101"/>
      <c r="G398" s="101"/>
      <c r="H398" s="101"/>
      <c r="J398" s="65">
        <f t="shared" si="21"/>
        <v>0</v>
      </c>
      <c r="K398" s="101"/>
      <c r="L398" s="101"/>
      <c r="M398" s="101"/>
      <c r="N398" s="101"/>
      <c r="O398" s="101"/>
      <c r="P398" s="101"/>
      <c r="Q398" s="101"/>
      <c r="S398" s="65">
        <f t="shared" si="22"/>
        <v>0</v>
      </c>
    </row>
    <row r="399" spans="1:19">
      <c r="A399" s="86" t="s">
        <v>364</v>
      </c>
      <c r="B399" s="101">
        <v>14</v>
      </c>
      <c r="C399" s="101">
        <v>215</v>
      </c>
      <c r="D399" s="101">
        <v>386</v>
      </c>
      <c r="E399" s="101">
        <v>0</v>
      </c>
      <c r="F399" s="101">
        <v>1</v>
      </c>
      <c r="G399" s="101">
        <v>0</v>
      </c>
      <c r="H399" s="101">
        <v>12</v>
      </c>
      <c r="J399" s="65">
        <f t="shared" si="21"/>
        <v>628</v>
      </c>
      <c r="K399" s="101">
        <v>130773.02052200001</v>
      </c>
      <c r="L399" s="101">
        <v>48175.241948000003</v>
      </c>
      <c r="M399" s="101">
        <v>483282.11888599989</v>
      </c>
      <c r="N399" s="101">
        <v>0</v>
      </c>
      <c r="O399" s="101">
        <v>285</v>
      </c>
      <c r="P399" s="101">
        <v>0</v>
      </c>
      <c r="Q399" s="101">
        <v>44265.087389999993</v>
      </c>
      <c r="S399" s="65">
        <f t="shared" si="22"/>
        <v>706780.46874599997</v>
      </c>
    </row>
    <row r="400" spans="1:19">
      <c r="A400" s="86" t="s">
        <v>365</v>
      </c>
      <c r="B400" s="101">
        <v>1</v>
      </c>
      <c r="C400" s="101">
        <v>113</v>
      </c>
      <c r="D400" s="101">
        <v>207</v>
      </c>
      <c r="E400" s="101">
        <v>0</v>
      </c>
      <c r="F400" s="101">
        <v>0</v>
      </c>
      <c r="G400" s="101">
        <v>0</v>
      </c>
      <c r="H400" s="101">
        <v>7</v>
      </c>
      <c r="J400" s="65">
        <f t="shared" si="21"/>
        <v>328</v>
      </c>
      <c r="K400" s="101">
        <v>3120</v>
      </c>
      <c r="L400" s="101">
        <v>23394.605517</v>
      </c>
      <c r="M400" s="101">
        <v>250560.90667399991</v>
      </c>
      <c r="N400" s="101">
        <v>0</v>
      </c>
      <c r="O400" s="101">
        <v>125</v>
      </c>
      <c r="P400" s="101">
        <v>129.10684499999999</v>
      </c>
      <c r="Q400" s="101">
        <v>8286.1982970000008</v>
      </c>
      <c r="S400" s="65">
        <f t="shared" si="22"/>
        <v>285615.81733299996</v>
      </c>
    </row>
    <row r="401" spans="1:19">
      <c r="A401" s="86" t="s">
        <v>429</v>
      </c>
      <c r="B401" s="101">
        <v>4</v>
      </c>
      <c r="C401" s="101">
        <v>107</v>
      </c>
      <c r="D401" s="101">
        <v>176</v>
      </c>
      <c r="E401" s="101">
        <v>0</v>
      </c>
      <c r="F401" s="101">
        <v>0</v>
      </c>
      <c r="G401" s="101">
        <v>0</v>
      </c>
      <c r="H401" s="101">
        <v>2</v>
      </c>
      <c r="J401" s="65">
        <f t="shared" si="21"/>
        <v>289</v>
      </c>
      <c r="K401" s="101">
        <v>49812</v>
      </c>
      <c r="L401" s="101">
        <v>19449.349122</v>
      </c>
      <c r="M401" s="101">
        <v>160098.49918799999</v>
      </c>
      <c r="N401" s="101">
        <v>0</v>
      </c>
      <c r="O401" s="101">
        <v>450</v>
      </c>
      <c r="P401" s="101">
        <v>0</v>
      </c>
      <c r="Q401" s="101">
        <v>5215</v>
      </c>
      <c r="S401" s="65">
        <f t="shared" si="22"/>
        <v>235024.84830999997</v>
      </c>
    </row>
    <row r="402" spans="1:19">
      <c r="A402" s="86" t="s">
        <v>366</v>
      </c>
      <c r="B402" s="101">
        <v>14</v>
      </c>
      <c r="C402" s="101">
        <v>325</v>
      </c>
      <c r="D402" s="101">
        <v>543</v>
      </c>
      <c r="E402" s="101">
        <v>0</v>
      </c>
      <c r="F402" s="101">
        <v>2</v>
      </c>
      <c r="G402" s="101">
        <v>0</v>
      </c>
      <c r="H402" s="101">
        <v>2</v>
      </c>
      <c r="J402" s="65">
        <f t="shared" si="21"/>
        <v>886</v>
      </c>
      <c r="K402" s="101">
        <v>122332.028185</v>
      </c>
      <c r="L402" s="101">
        <v>77291.328205999976</v>
      </c>
      <c r="M402" s="101">
        <v>575165.61517400004</v>
      </c>
      <c r="N402" s="101">
        <v>0</v>
      </c>
      <c r="O402" s="101">
        <v>4665.4191190000001</v>
      </c>
      <c r="P402" s="101">
        <v>0</v>
      </c>
      <c r="Q402" s="101">
        <v>2636.8310719999999</v>
      </c>
      <c r="S402" s="65">
        <f t="shared" si="22"/>
        <v>782091.22175599996</v>
      </c>
    </row>
    <row r="403" spans="1:19">
      <c r="A403" s="86" t="s">
        <v>430</v>
      </c>
      <c r="B403" s="101"/>
      <c r="C403" s="101"/>
      <c r="D403" s="101"/>
      <c r="E403" s="101"/>
      <c r="F403" s="101"/>
      <c r="G403" s="101"/>
      <c r="H403" s="101"/>
      <c r="J403" s="65">
        <f t="shared" si="21"/>
        <v>0</v>
      </c>
      <c r="K403" s="101"/>
      <c r="L403" s="101"/>
      <c r="M403" s="101"/>
      <c r="N403" s="101"/>
      <c r="O403" s="101"/>
      <c r="P403" s="101"/>
      <c r="Q403" s="101"/>
      <c r="S403" s="65">
        <f t="shared" si="22"/>
        <v>0</v>
      </c>
    </row>
    <row r="404" spans="1:19">
      <c r="A404" s="86" t="s">
        <v>367</v>
      </c>
      <c r="B404" s="101"/>
      <c r="C404" s="101"/>
      <c r="D404" s="101"/>
      <c r="E404" s="101"/>
      <c r="F404" s="101"/>
      <c r="G404" s="101"/>
      <c r="H404" s="101"/>
      <c r="J404" s="65">
        <f t="shared" si="21"/>
        <v>0</v>
      </c>
      <c r="K404" s="101"/>
      <c r="L404" s="101"/>
      <c r="M404" s="101"/>
      <c r="N404" s="101"/>
      <c r="O404" s="101"/>
      <c r="P404" s="101"/>
      <c r="Q404" s="101"/>
      <c r="S404" s="65">
        <f t="shared" si="22"/>
        <v>0</v>
      </c>
    </row>
    <row r="405" spans="1:19">
      <c r="A405" s="86" t="s">
        <v>431</v>
      </c>
      <c r="B405" s="101"/>
      <c r="C405" s="101"/>
      <c r="D405" s="101"/>
      <c r="E405" s="101"/>
      <c r="F405" s="101"/>
      <c r="G405" s="101"/>
      <c r="H405" s="101"/>
      <c r="J405" s="65">
        <f t="shared" si="21"/>
        <v>0</v>
      </c>
      <c r="K405" s="101"/>
      <c r="L405" s="101"/>
      <c r="M405" s="101"/>
      <c r="N405" s="101"/>
      <c r="O405" s="101"/>
      <c r="P405" s="101"/>
      <c r="Q405" s="101"/>
      <c r="S405" s="65">
        <f t="shared" si="22"/>
        <v>0</v>
      </c>
    </row>
    <row r="406" spans="1:19">
      <c r="A406" s="86" t="s">
        <v>428</v>
      </c>
      <c r="B406" s="101"/>
      <c r="C406" s="101"/>
      <c r="D406" s="101"/>
      <c r="E406" s="101"/>
      <c r="F406" s="101"/>
      <c r="G406" s="101"/>
      <c r="H406" s="101"/>
      <c r="J406" s="65">
        <f t="shared" si="21"/>
        <v>0</v>
      </c>
      <c r="K406" s="101"/>
      <c r="L406" s="101"/>
      <c r="M406" s="101"/>
      <c r="N406" s="101"/>
      <c r="O406" s="101"/>
      <c r="P406" s="101"/>
      <c r="Q406" s="101"/>
      <c r="S406" s="65">
        <f t="shared" si="22"/>
        <v>0</v>
      </c>
    </row>
    <row r="407" spans="1:19">
      <c r="A407" s="86" t="s">
        <v>432</v>
      </c>
      <c r="B407" s="101">
        <v>3</v>
      </c>
      <c r="C407" s="101">
        <v>113</v>
      </c>
      <c r="D407" s="101">
        <v>219</v>
      </c>
      <c r="E407" s="101">
        <v>0</v>
      </c>
      <c r="F407" s="101">
        <v>0</v>
      </c>
      <c r="G407" s="101">
        <v>1</v>
      </c>
      <c r="H407" s="101">
        <v>10</v>
      </c>
      <c r="J407" s="65">
        <f t="shared" si="21"/>
        <v>346</v>
      </c>
      <c r="K407" s="101">
        <v>15949.875024999999</v>
      </c>
      <c r="L407" s="101">
        <v>25847.547008000001</v>
      </c>
      <c r="M407" s="101">
        <v>228313.5887839999</v>
      </c>
      <c r="N407" s="101">
        <v>251.72867500000001</v>
      </c>
      <c r="O407" s="101">
        <v>0</v>
      </c>
      <c r="P407" s="101">
        <v>354.21109999999999</v>
      </c>
      <c r="Q407" s="101">
        <v>539165.49638599996</v>
      </c>
      <c r="S407" s="65">
        <f t="shared" si="22"/>
        <v>809882.44697799988</v>
      </c>
    </row>
    <row r="408" spans="1:19">
      <c r="A408" s="86" t="s">
        <v>368</v>
      </c>
      <c r="B408" s="101">
        <v>30</v>
      </c>
      <c r="C408" s="101">
        <v>552</v>
      </c>
      <c r="D408" s="101">
        <v>985</v>
      </c>
      <c r="E408" s="101">
        <v>1</v>
      </c>
      <c r="F408" s="101">
        <v>4</v>
      </c>
      <c r="G408" s="101">
        <v>0</v>
      </c>
      <c r="H408" s="101">
        <v>33</v>
      </c>
      <c r="J408" s="65">
        <f t="shared" si="21"/>
        <v>1605</v>
      </c>
      <c r="K408" s="101">
        <v>340464.50078599999</v>
      </c>
      <c r="L408" s="101">
        <v>104932.546954</v>
      </c>
      <c r="M408" s="101">
        <v>1042438.902013</v>
      </c>
      <c r="N408" s="101">
        <v>24</v>
      </c>
      <c r="O408" s="101">
        <v>1106.813772</v>
      </c>
      <c r="P408" s="101">
        <v>0</v>
      </c>
      <c r="Q408" s="101">
        <v>327411.35866399988</v>
      </c>
      <c r="S408" s="65">
        <f t="shared" si="22"/>
        <v>1816378.1221889998</v>
      </c>
    </row>
    <row r="409" spans="1:19">
      <c r="A409" s="86" t="s">
        <v>433</v>
      </c>
      <c r="B409" s="101"/>
      <c r="C409" s="101"/>
      <c r="D409" s="101"/>
      <c r="E409" s="101"/>
      <c r="F409" s="101"/>
      <c r="G409" s="101"/>
      <c r="H409" s="101"/>
      <c r="J409" s="65">
        <f t="shared" si="21"/>
        <v>0</v>
      </c>
      <c r="K409" s="101"/>
      <c r="L409" s="101"/>
      <c r="M409" s="101"/>
      <c r="N409" s="101"/>
      <c r="O409" s="101"/>
      <c r="P409" s="101"/>
      <c r="Q409" s="101"/>
      <c r="S409" s="65">
        <f t="shared" si="22"/>
        <v>0</v>
      </c>
    </row>
    <row r="410" spans="1:19">
      <c r="A410" s="86" t="s">
        <v>434</v>
      </c>
      <c r="B410" s="101"/>
      <c r="C410" s="101"/>
      <c r="D410" s="101"/>
      <c r="E410" s="101"/>
      <c r="F410" s="101"/>
      <c r="G410" s="101"/>
      <c r="H410" s="101"/>
      <c r="J410" s="65">
        <f t="shared" si="21"/>
        <v>0</v>
      </c>
      <c r="K410" s="101"/>
      <c r="L410" s="101"/>
      <c r="M410" s="101"/>
      <c r="N410" s="101"/>
      <c r="O410" s="101"/>
      <c r="P410" s="101"/>
      <c r="Q410" s="101"/>
      <c r="S410" s="65">
        <f t="shared" si="22"/>
        <v>0</v>
      </c>
    </row>
    <row r="411" spans="1:19">
      <c r="A411" s="86" t="s">
        <v>369</v>
      </c>
      <c r="B411" s="101">
        <v>41</v>
      </c>
      <c r="C411" s="101">
        <v>652</v>
      </c>
      <c r="D411" s="101">
        <v>1265</v>
      </c>
      <c r="E411" s="101">
        <v>0</v>
      </c>
      <c r="F411" s="101">
        <v>4</v>
      </c>
      <c r="G411" s="101">
        <v>0</v>
      </c>
      <c r="H411" s="101">
        <v>76</v>
      </c>
      <c r="J411" s="65">
        <f t="shared" si="21"/>
        <v>2038</v>
      </c>
      <c r="K411" s="101">
        <v>768424.14282799989</v>
      </c>
      <c r="L411" s="101">
        <v>178393.14765900001</v>
      </c>
      <c r="M411" s="101">
        <v>1642507.0179010001</v>
      </c>
      <c r="N411" s="101">
        <v>0</v>
      </c>
      <c r="O411" s="101">
        <v>7731.7858340000002</v>
      </c>
      <c r="P411" s="101">
        <v>0</v>
      </c>
      <c r="Q411" s="101">
        <v>239025.45198499991</v>
      </c>
      <c r="S411" s="65">
        <f t="shared" si="22"/>
        <v>2836081.5462069996</v>
      </c>
    </row>
    <row r="412" spans="1:19">
      <c r="A412" s="86" t="s">
        <v>435</v>
      </c>
      <c r="B412" s="101"/>
      <c r="C412" s="101"/>
      <c r="D412" s="101"/>
      <c r="E412" s="101"/>
      <c r="F412" s="101"/>
      <c r="G412" s="101"/>
      <c r="H412" s="101"/>
      <c r="J412" s="65">
        <f t="shared" si="21"/>
        <v>0</v>
      </c>
      <c r="K412" s="101"/>
      <c r="L412" s="101"/>
      <c r="M412" s="101"/>
      <c r="N412" s="101"/>
      <c r="O412" s="101"/>
      <c r="P412" s="101"/>
      <c r="Q412" s="101"/>
      <c r="S412" s="65">
        <f t="shared" si="22"/>
        <v>0</v>
      </c>
    </row>
    <row r="413" spans="1:19">
      <c r="A413" s="86" t="s">
        <v>436</v>
      </c>
      <c r="B413" s="101">
        <v>7</v>
      </c>
      <c r="C413" s="101">
        <v>136</v>
      </c>
      <c r="D413" s="101">
        <v>420</v>
      </c>
      <c r="E413" s="101">
        <v>1</v>
      </c>
      <c r="F413" s="101">
        <v>0</v>
      </c>
      <c r="G413" s="101">
        <v>0</v>
      </c>
      <c r="H413" s="101">
        <v>5</v>
      </c>
      <c r="J413" s="65">
        <f t="shared" si="21"/>
        <v>569</v>
      </c>
      <c r="K413" s="101">
        <v>42056</v>
      </c>
      <c r="L413" s="101">
        <v>36221.992282000007</v>
      </c>
      <c r="M413" s="101">
        <v>363744.80298599991</v>
      </c>
      <c r="N413" s="101">
        <v>364.45281300000011</v>
      </c>
      <c r="O413" s="101">
        <v>0</v>
      </c>
      <c r="P413" s="101">
        <v>234.07944900000001</v>
      </c>
      <c r="Q413" s="101">
        <v>8668.1421360000004</v>
      </c>
      <c r="S413" s="65">
        <f t="shared" si="22"/>
        <v>451289.46966599993</v>
      </c>
    </row>
    <row r="414" spans="1:19">
      <c r="A414" s="86" t="s">
        <v>370</v>
      </c>
      <c r="B414" s="101">
        <v>22</v>
      </c>
      <c r="C414" s="101">
        <v>281</v>
      </c>
      <c r="D414" s="101">
        <v>669</v>
      </c>
      <c r="E414" s="101">
        <v>1</v>
      </c>
      <c r="F414" s="101">
        <v>5</v>
      </c>
      <c r="G414" s="101">
        <v>0</v>
      </c>
      <c r="H414" s="101">
        <v>22</v>
      </c>
      <c r="J414" s="65">
        <f t="shared" si="21"/>
        <v>1000</v>
      </c>
      <c r="K414" s="101">
        <v>196065.085743</v>
      </c>
      <c r="L414" s="101">
        <v>71760.268341000003</v>
      </c>
      <c r="M414" s="101">
        <v>854766.89725400007</v>
      </c>
      <c r="N414" s="101">
        <v>887.52878799999996</v>
      </c>
      <c r="O414" s="101">
        <v>3043.734527999999</v>
      </c>
      <c r="P414" s="101">
        <v>0</v>
      </c>
      <c r="Q414" s="101">
        <v>165133.99671199999</v>
      </c>
      <c r="S414" s="65">
        <f t="shared" si="22"/>
        <v>1291657.5113659999</v>
      </c>
    </row>
    <row r="415" spans="1:19">
      <c r="A415" s="86" t="s">
        <v>437</v>
      </c>
      <c r="B415" s="101">
        <v>15</v>
      </c>
      <c r="C415" s="101">
        <v>346</v>
      </c>
      <c r="D415" s="101">
        <v>811</v>
      </c>
      <c r="E415" s="101">
        <v>1</v>
      </c>
      <c r="F415" s="101">
        <v>0</v>
      </c>
      <c r="G415" s="101">
        <v>0</v>
      </c>
      <c r="H415" s="101">
        <v>7</v>
      </c>
      <c r="J415" s="65">
        <f t="shared" si="21"/>
        <v>1180</v>
      </c>
      <c r="K415" s="101">
        <v>165741.65820000001</v>
      </c>
      <c r="L415" s="101">
        <v>70753.807129999972</v>
      </c>
      <c r="M415" s="101">
        <v>913660.27257299994</v>
      </c>
      <c r="N415" s="101">
        <v>460.16040600000002</v>
      </c>
      <c r="O415" s="101">
        <v>1095.453626</v>
      </c>
      <c r="P415" s="101">
        <v>0</v>
      </c>
      <c r="Q415" s="101">
        <v>245684.55506700001</v>
      </c>
      <c r="S415" s="65">
        <f t="shared" si="22"/>
        <v>1397395.9070019999</v>
      </c>
    </row>
    <row r="416" spans="1:19">
      <c r="A416" s="86" t="s">
        <v>504</v>
      </c>
      <c r="B416" s="101">
        <v>0</v>
      </c>
      <c r="C416" s="101">
        <v>9</v>
      </c>
      <c r="D416" s="101">
        <v>20</v>
      </c>
      <c r="E416" s="101">
        <v>0</v>
      </c>
      <c r="F416" s="101">
        <v>0</v>
      </c>
      <c r="G416" s="101">
        <v>0</v>
      </c>
      <c r="H416" s="101">
        <v>1</v>
      </c>
      <c r="J416" s="65">
        <f t="shared" si="21"/>
        <v>30</v>
      </c>
      <c r="K416" s="101">
        <v>0</v>
      </c>
      <c r="L416" s="101">
        <v>1677.0070070000011</v>
      </c>
      <c r="M416" s="101">
        <v>30568.248425999991</v>
      </c>
      <c r="N416" s="101">
        <v>0</v>
      </c>
      <c r="O416" s="101">
        <v>0</v>
      </c>
      <c r="P416" s="101">
        <v>0</v>
      </c>
      <c r="Q416" s="101">
        <v>403.49521800000008</v>
      </c>
      <c r="S416" s="65">
        <f t="shared" si="22"/>
        <v>32648.750650999991</v>
      </c>
    </row>
    <row r="417" spans="1:19">
      <c r="A417" s="86" t="s">
        <v>505</v>
      </c>
      <c r="B417" s="101">
        <v>1</v>
      </c>
      <c r="C417" s="101">
        <v>6</v>
      </c>
      <c r="D417" s="101">
        <v>22</v>
      </c>
      <c r="E417" s="101">
        <v>0</v>
      </c>
      <c r="F417" s="101">
        <v>0</v>
      </c>
      <c r="G417" s="101">
        <v>0</v>
      </c>
      <c r="H417" s="101">
        <v>2</v>
      </c>
      <c r="J417" s="65">
        <f t="shared" si="21"/>
        <v>31</v>
      </c>
      <c r="K417" s="101">
        <v>9475</v>
      </c>
      <c r="L417" s="101">
        <v>2189.9559219999992</v>
      </c>
      <c r="M417" s="101">
        <v>25134.158508</v>
      </c>
      <c r="N417" s="101">
        <v>0</v>
      </c>
      <c r="O417" s="101">
        <v>0</v>
      </c>
      <c r="P417" s="101">
        <v>0</v>
      </c>
      <c r="Q417" s="101">
        <v>18330</v>
      </c>
      <c r="S417" s="65">
        <f t="shared" si="22"/>
        <v>55129.114430000001</v>
      </c>
    </row>
    <row r="418" spans="1:19">
      <c r="A418" s="86" t="s">
        <v>371</v>
      </c>
      <c r="B418" s="101"/>
      <c r="C418" s="101"/>
      <c r="D418" s="101"/>
      <c r="E418" s="101"/>
      <c r="F418" s="101"/>
      <c r="G418" s="101"/>
      <c r="H418" s="101"/>
      <c r="J418" s="65">
        <f t="shared" si="21"/>
        <v>0</v>
      </c>
      <c r="K418" s="101"/>
      <c r="L418" s="101"/>
      <c r="M418" s="101"/>
      <c r="N418" s="101"/>
      <c r="O418" s="101"/>
      <c r="P418" s="101"/>
      <c r="Q418" s="101"/>
      <c r="S418" s="65">
        <f t="shared" si="22"/>
        <v>0</v>
      </c>
    </row>
    <row r="419" spans="1:19">
      <c r="A419" s="86" t="s">
        <v>438</v>
      </c>
      <c r="B419" s="101">
        <v>35</v>
      </c>
      <c r="C419" s="101">
        <v>1267</v>
      </c>
      <c r="D419" s="101">
        <v>2878</v>
      </c>
      <c r="E419" s="101">
        <v>1</v>
      </c>
      <c r="F419" s="101">
        <v>0</v>
      </c>
      <c r="G419" s="101">
        <v>1</v>
      </c>
      <c r="H419" s="101">
        <v>61</v>
      </c>
      <c r="J419" s="65">
        <f t="shared" si="21"/>
        <v>4243</v>
      </c>
      <c r="K419" s="101">
        <v>338195.0920820001</v>
      </c>
      <c r="L419" s="101">
        <v>252177.0791</v>
      </c>
      <c r="M419" s="101">
        <v>2826416.8888170002</v>
      </c>
      <c r="N419" s="101">
        <v>4</v>
      </c>
      <c r="O419" s="101">
        <v>644.8697279999999</v>
      </c>
      <c r="P419" s="101">
        <v>1690</v>
      </c>
      <c r="Q419" s="101">
        <v>362338.34224499989</v>
      </c>
      <c r="S419" s="65">
        <f t="shared" si="22"/>
        <v>3781466.2719720001</v>
      </c>
    </row>
    <row r="420" spans="1:19">
      <c r="A420" s="86" t="s">
        <v>372</v>
      </c>
      <c r="B420" s="101">
        <v>4</v>
      </c>
      <c r="C420" s="101">
        <v>251</v>
      </c>
      <c r="D420" s="101">
        <v>298</v>
      </c>
      <c r="E420" s="101">
        <v>1</v>
      </c>
      <c r="F420" s="101">
        <v>0</v>
      </c>
      <c r="G420" s="101">
        <v>0</v>
      </c>
      <c r="H420" s="101">
        <v>2</v>
      </c>
      <c r="J420" s="65">
        <f t="shared" si="21"/>
        <v>556</v>
      </c>
      <c r="K420" s="101">
        <v>37616</v>
      </c>
      <c r="L420" s="101">
        <v>69468.438424000022</v>
      </c>
      <c r="M420" s="101">
        <v>292179.9543199999</v>
      </c>
      <c r="N420" s="101">
        <v>116</v>
      </c>
      <c r="O420" s="101">
        <v>0</v>
      </c>
      <c r="P420" s="101">
        <v>0</v>
      </c>
      <c r="Q420" s="101">
        <v>11920</v>
      </c>
      <c r="S420" s="65">
        <f t="shared" si="22"/>
        <v>411300.39274399995</v>
      </c>
    </row>
    <row r="421" spans="1:19">
      <c r="A421" s="86" t="s">
        <v>439</v>
      </c>
      <c r="B421" s="101">
        <v>5</v>
      </c>
      <c r="C421" s="101">
        <v>299</v>
      </c>
      <c r="D421" s="101">
        <v>488</v>
      </c>
      <c r="E421" s="101">
        <v>0</v>
      </c>
      <c r="F421" s="101">
        <v>0</v>
      </c>
      <c r="G421" s="101">
        <v>0</v>
      </c>
      <c r="H421" s="101">
        <v>3</v>
      </c>
      <c r="J421" s="65">
        <f t="shared" si="21"/>
        <v>795</v>
      </c>
      <c r="K421" s="101">
        <v>50708</v>
      </c>
      <c r="L421" s="101">
        <v>64538.642883999994</v>
      </c>
      <c r="M421" s="101">
        <v>463009.00769800018</v>
      </c>
      <c r="N421" s="101">
        <v>0</v>
      </c>
      <c r="O421" s="101">
        <v>0</v>
      </c>
      <c r="P421" s="101">
        <v>0</v>
      </c>
      <c r="Q421" s="101">
        <v>1319.2644560000001</v>
      </c>
      <c r="S421" s="65">
        <f t="shared" si="22"/>
        <v>579574.91503800009</v>
      </c>
    </row>
    <row r="422" spans="1:19">
      <c r="A422" s="86" t="s">
        <v>440</v>
      </c>
      <c r="B422" s="101"/>
      <c r="C422" s="101"/>
      <c r="D422" s="101"/>
      <c r="E422" s="101"/>
      <c r="F422" s="101"/>
      <c r="G422" s="101"/>
      <c r="H422" s="101"/>
      <c r="J422" s="65">
        <f t="shared" si="21"/>
        <v>0</v>
      </c>
      <c r="K422" s="101"/>
      <c r="L422" s="101"/>
      <c r="M422" s="101"/>
      <c r="N422" s="101"/>
      <c r="O422" s="101"/>
      <c r="P422" s="101"/>
      <c r="Q422" s="101"/>
      <c r="S422" s="65">
        <f t="shared" si="22"/>
        <v>0</v>
      </c>
    </row>
    <row r="423" spans="1:19">
      <c r="A423" s="86" t="s">
        <v>373</v>
      </c>
      <c r="B423" s="101"/>
      <c r="C423" s="101"/>
      <c r="D423" s="101"/>
      <c r="E423" s="101"/>
      <c r="F423" s="101"/>
      <c r="G423" s="101"/>
      <c r="H423" s="101"/>
      <c r="J423" s="65">
        <f t="shared" si="21"/>
        <v>0</v>
      </c>
      <c r="K423" s="101"/>
      <c r="L423" s="101"/>
      <c r="M423" s="101"/>
      <c r="N423" s="101"/>
      <c r="O423" s="101"/>
      <c r="P423" s="101"/>
      <c r="Q423" s="101"/>
      <c r="S423" s="65">
        <f t="shared" si="22"/>
        <v>0</v>
      </c>
    </row>
    <row r="424" spans="1:19">
      <c r="A424" s="86" t="s">
        <v>374</v>
      </c>
      <c r="B424" s="101">
        <v>8</v>
      </c>
      <c r="C424" s="101">
        <v>273</v>
      </c>
      <c r="D424" s="101">
        <v>370</v>
      </c>
      <c r="E424" s="101">
        <v>0</v>
      </c>
      <c r="F424" s="101">
        <v>0</v>
      </c>
      <c r="G424" s="101">
        <v>0</v>
      </c>
      <c r="H424" s="101">
        <v>4</v>
      </c>
      <c r="J424" s="65">
        <f t="shared" si="21"/>
        <v>655</v>
      </c>
      <c r="K424" s="101">
        <v>102165.554242</v>
      </c>
      <c r="L424" s="101">
        <v>42354.558650000014</v>
      </c>
      <c r="M424" s="101">
        <v>401817.14765499998</v>
      </c>
      <c r="N424" s="101">
        <v>0</v>
      </c>
      <c r="O424" s="101">
        <v>843.41149199999995</v>
      </c>
      <c r="P424" s="101">
        <v>0</v>
      </c>
      <c r="Q424" s="101">
        <v>13344.654967</v>
      </c>
      <c r="S424" s="65">
        <f t="shared" si="22"/>
        <v>560525.32700599998</v>
      </c>
    </row>
    <row r="425" spans="1:19">
      <c r="A425" s="86" t="s">
        <v>375</v>
      </c>
      <c r="B425" s="101">
        <v>5</v>
      </c>
      <c r="C425" s="101">
        <v>266</v>
      </c>
      <c r="D425" s="101">
        <v>391</v>
      </c>
      <c r="E425" s="101">
        <v>1</v>
      </c>
      <c r="F425" s="101">
        <v>2</v>
      </c>
      <c r="G425" s="101">
        <v>0</v>
      </c>
      <c r="H425" s="101">
        <v>9</v>
      </c>
      <c r="J425" s="65">
        <f t="shared" si="21"/>
        <v>674</v>
      </c>
      <c r="K425" s="101">
        <v>4184.6405260000001</v>
      </c>
      <c r="L425" s="101">
        <v>62245.152026000003</v>
      </c>
      <c r="M425" s="101">
        <v>455730.07899600011</v>
      </c>
      <c r="N425" s="101">
        <v>714.22475599999996</v>
      </c>
      <c r="O425" s="101">
        <v>1762.676944</v>
      </c>
      <c r="P425" s="101">
        <v>0</v>
      </c>
      <c r="Q425" s="101">
        <v>68593.968651999996</v>
      </c>
      <c r="S425" s="65">
        <f t="shared" si="22"/>
        <v>593230.74190000002</v>
      </c>
    </row>
    <row r="426" spans="1:19">
      <c r="A426" s="86" t="s">
        <v>441</v>
      </c>
      <c r="B426" s="101">
        <v>10</v>
      </c>
      <c r="C426" s="101">
        <v>144</v>
      </c>
      <c r="D426" s="101">
        <v>332</v>
      </c>
      <c r="E426" s="101">
        <v>0</v>
      </c>
      <c r="F426" s="101">
        <v>0</v>
      </c>
      <c r="G426" s="101">
        <v>0</v>
      </c>
      <c r="H426" s="101">
        <v>17</v>
      </c>
      <c r="J426" s="65">
        <f t="shared" si="21"/>
        <v>503</v>
      </c>
      <c r="K426" s="101">
        <v>275456.61186</v>
      </c>
      <c r="L426" s="101">
        <v>39456.746630000009</v>
      </c>
      <c r="M426" s="101">
        <v>377254.80497099989</v>
      </c>
      <c r="N426" s="101">
        <v>0</v>
      </c>
      <c r="O426" s="101">
        <v>0</v>
      </c>
      <c r="P426" s="101">
        <v>0</v>
      </c>
      <c r="Q426" s="101">
        <v>810122.24335999996</v>
      </c>
      <c r="S426" s="65">
        <f t="shared" si="22"/>
        <v>1502290.4068209999</v>
      </c>
    </row>
    <row r="427" spans="1:19">
      <c r="A427" s="86" t="s">
        <v>442</v>
      </c>
      <c r="B427" s="101">
        <v>11</v>
      </c>
      <c r="C427" s="101">
        <v>213</v>
      </c>
      <c r="D427" s="101">
        <v>505</v>
      </c>
      <c r="E427" s="101">
        <v>0</v>
      </c>
      <c r="F427" s="101">
        <v>2</v>
      </c>
      <c r="G427" s="101">
        <v>0</v>
      </c>
      <c r="H427" s="101">
        <v>4</v>
      </c>
      <c r="J427" s="65">
        <f t="shared" si="21"/>
        <v>735</v>
      </c>
      <c r="K427" s="101">
        <v>162987.57667200011</v>
      </c>
      <c r="L427" s="101">
        <v>55697.884325999992</v>
      </c>
      <c r="M427" s="101">
        <v>588969.23768800008</v>
      </c>
      <c r="N427" s="101">
        <v>0</v>
      </c>
      <c r="O427" s="101">
        <v>416.32421399999993</v>
      </c>
      <c r="P427" s="101">
        <v>0</v>
      </c>
      <c r="Q427" s="101">
        <v>18618.470826000001</v>
      </c>
      <c r="S427" s="65">
        <f t="shared" si="22"/>
        <v>826689.49372600019</v>
      </c>
    </row>
    <row r="428" spans="1:19">
      <c r="A428" s="86" t="s">
        <v>506</v>
      </c>
      <c r="B428" s="101">
        <v>0</v>
      </c>
      <c r="C428" s="101">
        <v>4</v>
      </c>
      <c r="D428" s="101">
        <v>35</v>
      </c>
      <c r="E428" s="101">
        <v>0</v>
      </c>
      <c r="F428" s="101">
        <v>0</v>
      </c>
      <c r="G428" s="101">
        <v>0</v>
      </c>
      <c r="H428" s="101">
        <v>0</v>
      </c>
      <c r="J428" s="65">
        <f t="shared" si="21"/>
        <v>39</v>
      </c>
      <c r="K428" s="101">
        <v>0</v>
      </c>
      <c r="L428" s="101">
        <v>2174</v>
      </c>
      <c r="M428" s="101">
        <v>57601.827716</v>
      </c>
      <c r="N428" s="101">
        <v>0</v>
      </c>
      <c r="O428" s="101">
        <v>0</v>
      </c>
      <c r="P428" s="101">
        <v>0</v>
      </c>
      <c r="Q428" s="101">
        <v>0</v>
      </c>
      <c r="S428" s="65">
        <f t="shared" si="22"/>
        <v>59775.827716</v>
      </c>
    </row>
    <row r="429" spans="1:19">
      <c r="A429" s="86" t="s">
        <v>376</v>
      </c>
      <c r="B429" s="101"/>
      <c r="C429" s="101"/>
      <c r="D429" s="101"/>
      <c r="E429" s="101"/>
      <c r="F429" s="101"/>
      <c r="G429" s="101"/>
      <c r="H429" s="101"/>
      <c r="J429" s="65">
        <f t="shared" si="21"/>
        <v>0</v>
      </c>
      <c r="K429" s="101"/>
      <c r="L429" s="101"/>
      <c r="M429" s="101"/>
      <c r="N429" s="101"/>
      <c r="O429" s="101"/>
      <c r="P429" s="101"/>
      <c r="Q429" s="101"/>
      <c r="S429" s="65">
        <f t="shared" si="22"/>
        <v>0</v>
      </c>
    </row>
    <row r="430" spans="1:19">
      <c r="A430" s="86" t="s">
        <v>443</v>
      </c>
      <c r="B430" s="101">
        <v>4</v>
      </c>
      <c r="C430" s="101">
        <v>109</v>
      </c>
      <c r="D430" s="101">
        <v>362</v>
      </c>
      <c r="E430" s="101">
        <v>0</v>
      </c>
      <c r="F430" s="101">
        <v>0</v>
      </c>
      <c r="G430" s="101">
        <v>0</v>
      </c>
      <c r="H430" s="101">
        <v>3</v>
      </c>
      <c r="J430" s="65">
        <f t="shared" si="21"/>
        <v>478</v>
      </c>
      <c r="K430" s="101">
        <v>35838</v>
      </c>
      <c r="L430" s="101">
        <v>34517.047823000001</v>
      </c>
      <c r="M430" s="101">
        <v>310227.32742900017</v>
      </c>
      <c r="N430" s="101">
        <v>0</v>
      </c>
      <c r="O430" s="101">
        <v>0</v>
      </c>
      <c r="P430" s="101">
        <v>0</v>
      </c>
      <c r="Q430" s="101">
        <v>73450</v>
      </c>
      <c r="S430" s="65">
        <f t="shared" si="22"/>
        <v>454032.37525200017</v>
      </c>
    </row>
    <row r="431" spans="1:19">
      <c r="A431" s="86" t="s">
        <v>507</v>
      </c>
      <c r="B431" s="220" t="s">
        <v>778</v>
      </c>
      <c r="C431" s="220"/>
      <c r="D431" s="220"/>
      <c r="E431" s="220"/>
      <c r="F431" s="220"/>
      <c r="G431" s="220"/>
      <c r="H431" s="220"/>
      <c r="J431" s="65">
        <f t="shared" si="21"/>
        <v>0</v>
      </c>
      <c r="K431" s="220" t="s">
        <v>778</v>
      </c>
      <c r="L431" s="220"/>
      <c r="M431" s="220"/>
      <c r="N431" s="220"/>
      <c r="O431" s="220"/>
      <c r="P431" s="220"/>
      <c r="Q431" s="220"/>
      <c r="S431" s="65">
        <f t="shared" si="22"/>
        <v>0</v>
      </c>
    </row>
    <row r="432" spans="1:19">
      <c r="A432" s="86" t="s">
        <v>377</v>
      </c>
      <c r="B432" s="101"/>
      <c r="C432" s="101"/>
      <c r="D432" s="101"/>
      <c r="E432" s="101"/>
      <c r="F432" s="101"/>
      <c r="G432" s="101"/>
      <c r="H432" s="101"/>
      <c r="J432" s="65">
        <f t="shared" si="21"/>
        <v>0</v>
      </c>
      <c r="K432" s="101"/>
      <c r="L432" s="101"/>
      <c r="M432" s="101"/>
      <c r="N432" s="101"/>
      <c r="O432" s="101"/>
      <c r="P432" s="101"/>
      <c r="Q432" s="101"/>
      <c r="S432" s="65">
        <f t="shared" si="22"/>
        <v>0</v>
      </c>
    </row>
    <row r="433" spans="1:19">
      <c r="A433" s="86" t="s">
        <v>444</v>
      </c>
      <c r="B433" s="101">
        <v>7</v>
      </c>
      <c r="C433" s="101">
        <v>201</v>
      </c>
      <c r="D433" s="101">
        <v>516</v>
      </c>
      <c r="E433" s="101">
        <v>0</v>
      </c>
      <c r="F433" s="101">
        <v>0</v>
      </c>
      <c r="G433" s="101">
        <v>2</v>
      </c>
      <c r="H433" s="101">
        <v>7</v>
      </c>
      <c r="J433" s="65">
        <f t="shared" si="21"/>
        <v>733</v>
      </c>
      <c r="K433" s="101">
        <v>145174.76268700001</v>
      </c>
      <c r="L433" s="101">
        <v>42445.743882999988</v>
      </c>
      <c r="M433" s="101">
        <v>594818.42907299998</v>
      </c>
      <c r="N433" s="101">
        <v>0</v>
      </c>
      <c r="O433" s="101">
        <v>0</v>
      </c>
      <c r="P433" s="101">
        <v>4731.0526559999998</v>
      </c>
      <c r="Q433" s="101">
        <v>790452.34842099994</v>
      </c>
      <c r="S433" s="65">
        <f t="shared" si="22"/>
        <v>1577622.33672</v>
      </c>
    </row>
    <row r="434" spans="1:19">
      <c r="A434" s="86" t="s">
        <v>378</v>
      </c>
      <c r="B434" s="101"/>
      <c r="C434" s="101"/>
      <c r="D434" s="101"/>
      <c r="E434" s="101"/>
      <c r="F434" s="101"/>
      <c r="G434" s="101"/>
      <c r="H434" s="101"/>
      <c r="J434" s="65">
        <f t="shared" si="21"/>
        <v>0</v>
      </c>
      <c r="K434" s="101"/>
      <c r="L434" s="101"/>
      <c r="M434" s="101"/>
      <c r="N434" s="101"/>
      <c r="O434" s="101"/>
      <c r="P434" s="101"/>
      <c r="Q434" s="101"/>
      <c r="S434" s="65">
        <f t="shared" si="22"/>
        <v>0</v>
      </c>
    </row>
    <row r="435" spans="1:19">
      <c r="A435" s="86" t="s">
        <v>445</v>
      </c>
      <c r="B435" s="101">
        <v>14</v>
      </c>
      <c r="C435" s="101">
        <v>233</v>
      </c>
      <c r="D435" s="101">
        <v>543</v>
      </c>
      <c r="E435" s="101">
        <v>0</v>
      </c>
      <c r="F435" s="101">
        <v>1</v>
      </c>
      <c r="G435" s="101">
        <v>0</v>
      </c>
      <c r="H435" s="101">
        <v>10</v>
      </c>
      <c r="J435" s="65">
        <f t="shared" si="21"/>
        <v>801</v>
      </c>
      <c r="K435" s="101">
        <v>164644.06805</v>
      </c>
      <c r="L435" s="101">
        <v>49774.578973999982</v>
      </c>
      <c r="M435" s="101">
        <v>627068.11445800017</v>
      </c>
      <c r="N435" s="101">
        <v>0</v>
      </c>
      <c r="O435" s="101">
        <v>1009</v>
      </c>
      <c r="P435" s="101">
        <v>0</v>
      </c>
      <c r="Q435" s="101">
        <v>91778.103548000014</v>
      </c>
      <c r="S435" s="65">
        <f t="shared" si="22"/>
        <v>934273.8650300001</v>
      </c>
    </row>
    <row r="436" spans="1:19">
      <c r="A436" s="86" t="s">
        <v>508</v>
      </c>
      <c r="B436" s="101">
        <v>0</v>
      </c>
      <c r="C436" s="101">
        <v>14</v>
      </c>
      <c r="D436" s="101">
        <v>33</v>
      </c>
      <c r="E436" s="101">
        <v>0</v>
      </c>
      <c r="F436" s="101">
        <v>0</v>
      </c>
      <c r="G436" s="101">
        <v>0</v>
      </c>
      <c r="H436" s="101">
        <v>0</v>
      </c>
      <c r="J436" s="65">
        <f t="shared" si="21"/>
        <v>47</v>
      </c>
      <c r="K436" s="101">
        <v>0</v>
      </c>
      <c r="L436" s="101">
        <v>1464.9757310000009</v>
      </c>
      <c r="M436" s="101">
        <v>44988.76208299998</v>
      </c>
      <c r="N436" s="101">
        <v>0</v>
      </c>
      <c r="O436" s="101">
        <v>0</v>
      </c>
      <c r="P436" s="101">
        <v>0</v>
      </c>
      <c r="Q436" s="101">
        <v>0</v>
      </c>
      <c r="S436" s="65">
        <f t="shared" si="22"/>
        <v>46453.737813999978</v>
      </c>
    </row>
    <row r="437" spans="1:19">
      <c r="A437" s="86" t="s">
        <v>379</v>
      </c>
      <c r="B437" s="101">
        <v>22</v>
      </c>
      <c r="C437" s="101">
        <v>484</v>
      </c>
      <c r="D437" s="101">
        <v>1575</v>
      </c>
      <c r="E437" s="101">
        <v>1</v>
      </c>
      <c r="F437" s="101">
        <v>7</v>
      </c>
      <c r="G437" s="101">
        <v>0</v>
      </c>
      <c r="H437" s="101">
        <v>32</v>
      </c>
      <c r="J437" s="65">
        <f t="shared" si="21"/>
        <v>2121</v>
      </c>
      <c r="K437" s="101">
        <v>391613.03411800013</v>
      </c>
      <c r="L437" s="101">
        <v>145822.98558800001</v>
      </c>
      <c r="M437" s="101">
        <v>1686891.103270001</v>
      </c>
      <c r="N437" s="101">
        <v>2263.244416</v>
      </c>
      <c r="O437" s="101">
        <v>3979.6067159999998</v>
      </c>
      <c r="P437" s="101">
        <v>604.495002</v>
      </c>
      <c r="Q437" s="101">
        <v>52377.523090000002</v>
      </c>
      <c r="S437" s="65">
        <f t="shared" si="22"/>
        <v>2283551.9922000011</v>
      </c>
    </row>
    <row r="438" spans="1:19">
      <c r="A438" s="86" t="s">
        <v>446</v>
      </c>
      <c r="B438" s="101">
        <v>5</v>
      </c>
      <c r="C438" s="101">
        <v>84</v>
      </c>
      <c r="D438" s="101">
        <v>184</v>
      </c>
      <c r="E438" s="101">
        <v>1</v>
      </c>
      <c r="F438" s="101">
        <v>0</v>
      </c>
      <c r="G438" s="101">
        <v>1</v>
      </c>
      <c r="H438" s="101">
        <v>6</v>
      </c>
      <c r="J438" s="65">
        <f t="shared" si="21"/>
        <v>281</v>
      </c>
      <c r="K438" s="101">
        <v>85212.126265999992</v>
      </c>
      <c r="L438" s="101">
        <v>18732.985692999999</v>
      </c>
      <c r="M438" s="101">
        <v>186531.75906000001</v>
      </c>
      <c r="N438" s="101">
        <v>1254</v>
      </c>
      <c r="O438" s="101">
        <v>14.400855</v>
      </c>
      <c r="P438" s="101">
        <v>272284.2666400001</v>
      </c>
      <c r="Q438" s="101">
        <v>4810165.9381649997</v>
      </c>
      <c r="S438" s="65">
        <f t="shared" si="22"/>
        <v>5374195.4766790001</v>
      </c>
    </row>
    <row r="439" spans="1:19">
      <c r="A439" s="86" t="s">
        <v>447</v>
      </c>
      <c r="B439" s="101">
        <v>6</v>
      </c>
      <c r="C439" s="101">
        <v>110</v>
      </c>
      <c r="D439" s="101">
        <v>367</v>
      </c>
      <c r="E439" s="101">
        <v>0</v>
      </c>
      <c r="F439" s="101">
        <v>0</v>
      </c>
      <c r="G439" s="101">
        <v>0</v>
      </c>
      <c r="H439" s="101">
        <v>5</v>
      </c>
      <c r="J439" s="65">
        <f t="shared" si="21"/>
        <v>488</v>
      </c>
      <c r="K439" s="101">
        <v>143590.49913400001</v>
      </c>
      <c r="L439" s="101">
        <v>34556.045313000002</v>
      </c>
      <c r="M439" s="101">
        <v>361992.29826600011</v>
      </c>
      <c r="N439" s="101">
        <v>0</v>
      </c>
      <c r="O439" s="101">
        <v>0</v>
      </c>
      <c r="P439" s="101">
        <v>0</v>
      </c>
      <c r="Q439" s="101">
        <v>527692.46575199999</v>
      </c>
      <c r="S439" s="65">
        <f t="shared" si="22"/>
        <v>1067831.3084650002</v>
      </c>
    </row>
    <row r="440" spans="1:19">
      <c r="A440" s="86" t="s">
        <v>380</v>
      </c>
      <c r="B440" s="101">
        <v>2</v>
      </c>
      <c r="C440" s="101">
        <v>153</v>
      </c>
      <c r="D440" s="101">
        <v>145</v>
      </c>
      <c r="E440" s="101">
        <v>0</v>
      </c>
      <c r="F440" s="101">
        <v>1</v>
      </c>
      <c r="G440" s="101">
        <v>0</v>
      </c>
      <c r="H440" s="101">
        <v>1</v>
      </c>
      <c r="J440" s="65">
        <f t="shared" si="21"/>
        <v>302</v>
      </c>
      <c r="K440" s="101">
        <v>315348.65990999999</v>
      </c>
      <c r="L440" s="101">
        <v>22647.502470999989</v>
      </c>
      <c r="M440" s="101">
        <v>150875.42315800011</v>
      </c>
      <c r="N440" s="101">
        <v>0</v>
      </c>
      <c r="O440" s="101">
        <v>0</v>
      </c>
      <c r="P440" s="101">
        <v>0</v>
      </c>
      <c r="Q440" s="101">
        <v>117</v>
      </c>
      <c r="S440" s="65">
        <f t="shared" si="22"/>
        <v>488988.58553900011</v>
      </c>
    </row>
    <row r="441" spans="1:19">
      <c r="A441" s="86" t="s">
        <v>448</v>
      </c>
      <c r="B441" s="101"/>
      <c r="C441" s="101"/>
      <c r="D441" s="101"/>
      <c r="E441" s="101"/>
      <c r="F441" s="101"/>
      <c r="G441" s="101"/>
      <c r="H441" s="101"/>
      <c r="J441" s="65">
        <f t="shared" si="21"/>
        <v>0</v>
      </c>
      <c r="K441" s="101"/>
      <c r="L441" s="101"/>
      <c r="M441" s="101"/>
      <c r="N441" s="101"/>
      <c r="O441" s="101"/>
      <c r="P441" s="101"/>
      <c r="Q441" s="101"/>
      <c r="S441" s="65">
        <f t="shared" si="22"/>
        <v>0</v>
      </c>
    </row>
    <row r="442" spans="1:19">
      <c r="A442" s="86" t="s">
        <v>449</v>
      </c>
      <c r="B442" s="101">
        <v>6</v>
      </c>
      <c r="C442" s="101">
        <v>58</v>
      </c>
      <c r="D442" s="101">
        <v>183</v>
      </c>
      <c r="E442" s="101">
        <v>0</v>
      </c>
      <c r="F442" s="101">
        <v>0</v>
      </c>
      <c r="G442" s="101">
        <v>0</v>
      </c>
      <c r="H442" s="101">
        <v>11</v>
      </c>
      <c r="J442" s="65">
        <f t="shared" si="21"/>
        <v>258</v>
      </c>
      <c r="K442" s="101">
        <v>490466</v>
      </c>
      <c r="L442" s="101">
        <v>18370.537985999999</v>
      </c>
      <c r="M442" s="101">
        <v>238660.38461199991</v>
      </c>
      <c r="N442" s="101">
        <v>0</v>
      </c>
      <c r="O442" s="101">
        <v>609.5629090000001</v>
      </c>
      <c r="P442" s="101">
        <v>0</v>
      </c>
      <c r="Q442" s="101">
        <v>125375.31920500001</v>
      </c>
      <c r="S442" s="65">
        <f t="shared" si="22"/>
        <v>873481.80471199984</v>
      </c>
    </row>
    <row r="443" spans="1:19">
      <c r="A443" s="86" t="s">
        <v>381</v>
      </c>
      <c r="B443" s="101">
        <v>3</v>
      </c>
      <c r="C443" s="101">
        <v>197</v>
      </c>
      <c r="D443" s="101">
        <v>189</v>
      </c>
      <c r="E443" s="101">
        <v>0</v>
      </c>
      <c r="F443" s="101">
        <v>0</v>
      </c>
      <c r="G443" s="101">
        <v>0</v>
      </c>
      <c r="H443" s="101">
        <v>3</v>
      </c>
      <c r="J443" s="65">
        <f t="shared" si="21"/>
        <v>392</v>
      </c>
      <c r="K443" s="101">
        <v>104348.82322599999</v>
      </c>
      <c r="L443" s="101">
        <v>30750.451850000001</v>
      </c>
      <c r="M443" s="101">
        <v>230725.8588220001</v>
      </c>
      <c r="N443" s="101">
        <v>0</v>
      </c>
      <c r="O443" s="101">
        <v>1</v>
      </c>
      <c r="P443" s="101">
        <v>0</v>
      </c>
      <c r="Q443" s="101">
        <v>8460.4485320000003</v>
      </c>
      <c r="S443" s="65">
        <f t="shared" si="22"/>
        <v>374286.58243000013</v>
      </c>
    </row>
    <row r="444" spans="1:19">
      <c r="A444" s="86" t="s">
        <v>450</v>
      </c>
      <c r="B444" s="101">
        <v>6</v>
      </c>
      <c r="C444" s="101">
        <v>177</v>
      </c>
      <c r="D444" s="101">
        <v>481</v>
      </c>
      <c r="E444" s="101">
        <v>0</v>
      </c>
      <c r="F444" s="101">
        <v>0</v>
      </c>
      <c r="G444" s="101">
        <v>0</v>
      </c>
      <c r="H444" s="101">
        <v>7</v>
      </c>
      <c r="J444" s="65">
        <f t="shared" si="21"/>
        <v>671</v>
      </c>
      <c r="K444" s="101">
        <v>44382.991344000009</v>
      </c>
      <c r="L444" s="101">
        <v>44761.479103999991</v>
      </c>
      <c r="M444" s="101">
        <v>465284.77203799988</v>
      </c>
      <c r="N444" s="101">
        <v>0</v>
      </c>
      <c r="O444" s="101">
        <v>285.49095399999999</v>
      </c>
      <c r="P444" s="101">
        <v>45319</v>
      </c>
      <c r="Q444" s="101">
        <v>232761.226</v>
      </c>
      <c r="S444" s="65">
        <f t="shared" si="22"/>
        <v>832794.95943999989</v>
      </c>
    </row>
    <row r="445" spans="1:19">
      <c r="A445" s="86" t="s">
        <v>382</v>
      </c>
      <c r="B445" s="101"/>
      <c r="C445" s="101"/>
      <c r="D445" s="101"/>
      <c r="E445" s="101"/>
      <c r="F445" s="101"/>
      <c r="G445" s="101"/>
      <c r="H445" s="101"/>
      <c r="J445" s="65">
        <f t="shared" si="21"/>
        <v>0</v>
      </c>
      <c r="K445" s="101"/>
      <c r="L445" s="101"/>
      <c r="M445" s="101"/>
      <c r="N445" s="101"/>
      <c r="O445" s="101"/>
      <c r="P445" s="101"/>
      <c r="Q445" s="101"/>
      <c r="S445" s="65">
        <f t="shared" si="22"/>
        <v>0</v>
      </c>
    </row>
    <row r="446" spans="1:19">
      <c r="A446" s="86" t="s">
        <v>383</v>
      </c>
      <c r="B446" s="101">
        <v>10</v>
      </c>
      <c r="C446" s="101">
        <v>378</v>
      </c>
      <c r="D446" s="101">
        <v>655</v>
      </c>
      <c r="E446" s="101">
        <v>0</v>
      </c>
      <c r="F446" s="101">
        <v>5</v>
      </c>
      <c r="G446" s="101">
        <v>1</v>
      </c>
      <c r="H446" s="101">
        <v>27</v>
      </c>
      <c r="J446" s="65">
        <f t="shared" si="21"/>
        <v>1076</v>
      </c>
      <c r="K446" s="101">
        <v>77429.540557000015</v>
      </c>
      <c r="L446" s="101">
        <v>72531.674859999999</v>
      </c>
      <c r="M446" s="101">
        <v>721863.18611199991</v>
      </c>
      <c r="N446" s="101">
        <v>0</v>
      </c>
      <c r="O446" s="101">
        <v>5062.8330420000011</v>
      </c>
      <c r="P446" s="101">
        <v>1167.5382400000001</v>
      </c>
      <c r="Q446" s="101">
        <v>102323.52708</v>
      </c>
      <c r="S446" s="65">
        <f t="shared" si="22"/>
        <v>980378.29989099992</v>
      </c>
    </row>
    <row r="447" spans="1:19">
      <c r="A447" s="86" t="s">
        <v>451</v>
      </c>
      <c r="B447" s="101">
        <v>1</v>
      </c>
      <c r="C447" s="101">
        <v>29</v>
      </c>
      <c r="D447" s="101">
        <v>63</v>
      </c>
      <c r="E447" s="101">
        <v>0</v>
      </c>
      <c r="F447" s="101">
        <v>0</v>
      </c>
      <c r="G447" s="101">
        <v>0</v>
      </c>
      <c r="H447" s="101">
        <v>0</v>
      </c>
      <c r="J447" s="65">
        <f t="shared" si="21"/>
        <v>93</v>
      </c>
      <c r="K447" s="101">
        <v>0</v>
      </c>
      <c r="L447" s="101">
        <v>6852.4220959999993</v>
      </c>
      <c r="M447" s="101">
        <v>49302.861058000002</v>
      </c>
      <c r="N447" s="101">
        <v>0</v>
      </c>
      <c r="O447" s="101">
        <v>0</v>
      </c>
      <c r="P447" s="101">
        <v>0</v>
      </c>
      <c r="Q447" s="101">
        <v>0</v>
      </c>
      <c r="S447" s="65">
        <f t="shared" si="22"/>
        <v>56155.283154000004</v>
      </c>
    </row>
    <row r="448" spans="1:19">
      <c r="A448" s="86" t="s">
        <v>384</v>
      </c>
      <c r="B448" s="101"/>
      <c r="C448" s="101"/>
      <c r="D448" s="101"/>
      <c r="E448" s="101"/>
      <c r="F448" s="101"/>
      <c r="G448" s="101"/>
      <c r="H448" s="101"/>
      <c r="J448" s="65">
        <f t="shared" si="21"/>
        <v>0</v>
      </c>
      <c r="K448" s="101"/>
      <c r="L448" s="101"/>
      <c r="M448" s="101"/>
      <c r="N448" s="101"/>
      <c r="O448" s="101"/>
      <c r="P448" s="101"/>
      <c r="Q448" s="101"/>
      <c r="S448" s="65">
        <f t="shared" si="22"/>
        <v>0</v>
      </c>
    </row>
    <row r="449" spans="1:19">
      <c r="A449" s="86" t="s">
        <v>392</v>
      </c>
      <c r="B449" s="101">
        <v>6</v>
      </c>
      <c r="C449" s="101">
        <v>770</v>
      </c>
      <c r="D449" s="101">
        <v>708</v>
      </c>
      <c r="E449" s="101">
        <v>0</v>
      </c>
      <c r="F449" s="101">
        <v>2</v>
      </c>
      <c r="G449" s="101">
        <v>0</v>
      </c>
      <c r="H449" s="101">
        <v>9</v>
      </c>
      <c r="J449" s="65">
        <f t="shared" si="21"/>
        <v>1495</v>
      </c>
      <c r="K449" s="101">
        <v>27335</v>
      </c>
      <c r="L449" s="101">
        <v>162581.18730000011</v>
      </c>
      <c r="M449" s="101">
        <v>678489.33467799996</v>
      </c>
      <c r="N449" s="101">
        <v>1429.269902</v>
      </c>
      <c r="O449" s="101">
        <v>1061.2046989999999</v>
      </c>
      <c r="P449" s="101">
        <v>0</v>
      </c>
      <c r="Q449" s="101">
        <v>18826.206948999999</v>
      </c>
      <c r="S449" s="65">
        <f t="shared" si="22"/>
        <v>889722.20352800004</v>
      </c>
    </row>
    <row r="450" spans="1:19">
      <c r="A450" s="86" t="s">
        <v>385</v>
      </c>
      <c r="B450" s="101">
        <v>2</v>
      </c>
      <c r="C450" s="101">
        <v>196</v>
      </c>
      <c r="D450" s="101">
        <v>296</v>
      </c>
      <c r="E450" s="101">
        <v>1</v>
      </c>
      <c r="F450" s="101">
        <v>0</v>
      </c>
      <c r="G450" s="101">
        <v>0</v>
      </c>
      <c r="H450" s="101">
        <v>8</v>
      </c>
      <c r="J450" s="65">
        <f t="shared" si="21"/>
        <v>503</v>
      </c>
      <c r="K450" s="101">
        <v>13520.412633</v>
      </c>
      <c r="L450" s="101">
        <v>33026.339300999993</v>
      </c>
      <c r="M450" s="101">
        <v>336554.03251599969</v>
      </c>
      <c r="N450" s="101">
        <v>148</v>
      </c>
      <c r="O450" s="101">
        <v>0</v>
      </c>
      <c r="P450" s="101">
        <v>0</v>
      </c>
      <c r="Q450" s="101">
        <v>7706.982986</v>
      </c>
      <c r="S450" s="65">
        <f t="shared" si="22"/>
        <v>390955.7674359997</v>
      </c>
    </row>
    <row r="451" spans="1:19">
      <c r="A451" s="86" t="s">
        <v>452</v>
      </c>
      <c r="B451" s="101"/>
      <c r="C451" s="101"/>
      <c r="D451" s="101"/>
      <c r="E451" s="101"/>
      <c r="F451" s="101"/>
      <c r="G451" s="101"/>
      <c r="H451" s="101"/>
      <c r="J451" s="65">
        <f t="shared" si="21"/>
        <v>0</v>
      </c>
      <c r="K451" s="101"/>
      <c r="L451" s="101"/>
      <c r="M451" s="101"/>
      <c r="N451" s="101"/>
      <c r="O451" s="101"/>
      <c r="P451" s="101"/>
      <c r="Q451" s="101"/>
      <c r="S451" s="65">
        <f t="shared" si="22"/>
        <v>0</v>
      </c>
    </row>
    <row r="452" spans="1:19">
      <c r="A452" s="86" t="s">
        <v>453</v>
      </c>
      <c r="B452" s="101"/>
      <c r="C452" s="101"/>
      <c r="D452" s="101"/>
      <c r="E452" s="101"/>
      <c r="F452" s="101"/>
      <c r="G452" s="101"/>
      <c r="H452" s="101"/>
      <c r="J452" s="65">
        <f t="shared" si="21"/>
        <v>0</v>
      </c>
      <c r="K452" s="101"/>
      <c r="L452" s="101"/>
      <c r="M452" s="101"/>
      <c r="N452" s="101"/>
      <c r="O452" s="101"/>
      <c r="P452" s="101"/>
      <c r="Q452" s="101"/>
      <c r="S452" s="65">
        <f t="shared" si="22"/>
        <v>0</v>
      </c>
    </row>
    <row r="453" spans="1:19" s="225" customFormat="1">
      <c r="A453" s="222" t="s">
        <v>454</v>
      </c>
      <c r="B453" s="226">
        <v>1614</v>
      </c>
      <c r="C453" s="226">
        <v>4943</v>
      </c>
      <c r="D453" s="226">
        <v>80</v>
      </c>
      <c r="E453" s="226">
        <v>13</v>
      </c>
      <c r="F453" s="226">
        <v>4331</v>
      </c>
      <c r="G453" s="226"/>
      <c r="H453" s="226"/>
      <c r="I453" s="223"/>
      <c r="J453" s="224">
        <f>SUM(B453:I453)</f>
        <v>10981</v>
      </c>
      <c r="K453" s="226">
        <v>6540296</v>
      </c>
      <c r="L453" s="226">
        <v>6193428</v>
      </c>
      <c r="M453" s="226">
        <v>34317</v>
      </c>
      <c r="N453" s="226">
        <v>96322</v>
      </c>
      <c r="O453" s="226">
        <v>5663213</v>
      </c>
      <c r="P453" s="226"/>
      <c r="Q453" s="226"/>
      <c r="R453" s="223"/>
      <c r="S453" s="224">
        <f>SUM(K453:R453)</f>
        <v>18527576</v>
      </c>
    </row>
    <row r="454" spans="1:19">
      <c r="A454" s="86" t="s">
        <v>479</v>
      </c>
      <c r="B454" s="101">
        <v>5</v>
      </c>
      <c r="C454" s="101">
        <v>207</v>
      </c>
      <c r="D454" s="101">
        <v>429</v>
      </c>
      <c r="E454" s="101">
        <v>0</v>
      </c>
      <c r="F454" s="101">
        <v>0</v>
      </c>
      <c r="G454" s="101">
        <v>0</v>
      </c>
      <c r="H454" s="101">
        <v>2</v>
      </c>
      <c r="J454" s="65">
        <f t="shared" si="21"/>
        <v>643</v>
      </c>
      <c r="K454" s="101">
        <v>31295</v>
      </c>
      <c r="L454" s="101">
        <v>37603.921651999997</v>
      </c>
      <c r="M454" s="101">
        <v>430897.01388100011</v>
      </c>
      <c r="N454" s="101">
        <v>0</v>
      </c>
      <c r="O454" s="101">
        <v>0</v>
      </c>
      <c r="P454" s="101">
        <v>0</v>
      </c>
      <c r="Q454" s="101">
        <v>3272.778468</v>
      </c>
      <c r="S454" s="65">
        <f t="shared" si="22"/>
        <v>503068.7140010001</v>
      </c>
    </row>
    <row r="455" spans="1:19">
      <c r="A455" s="86" t="s">
        <v>509</v>
      </c>
      <c r="B455" s="101">
        <v>0</v>
      </c>
      <c r="C455" s="101">
        <v>4</v>
      </c>
      <c r="D455" s="101">
        <v>1</v>
      </c>
      <c r="E455" s="101">
        <v>0</v>
      </c>
      <c r="F455" s="101">
        <v>0</v>
      </c>
      <c r="G455" s="101">
        <v>0</v>
      </c>
      <c r="H455" s="101">
        <v>0</v>
      </c>
      <c r="J455" s="65">
        <f t="shared" si="21"/>
        <v>5</v>
      </c>
      <c r="K455" s="101">
        <v>0</v>
      </c>
      <c r="L455" s="101">
        <v>903.69302400000015</v>
      </c>
      <c r="M455" s="101">
        <v>139.99518</v>
      </c>
      <c r="N455" s="101">
        <v>0</v>
      </c>
      <c r="O455" s="101">
        <v>0</v>
      </c>
      <c r="P455" s="101">
        <v>0</v>
      </c>
      <c r="Q455" s="101">
        <v>0</v>
      </c>
      <c r="S455" s="65">
        <f t="shared" si="22"/>
        <v>1043.688204</v>
      </c>
    </row>
    <row r="456" spans="1:19">
      <c r="A456" s="86" t="s">
        <v>386</v>
      </c>
      <c r="B456" s="101">
        <v>6</v>
      </c>
      <c r="C456" s="101">
        <v>170</v>
      </c>
      <c r="D456" s="101">
        <v>228</v>
      </c>
      <c r="E456" s="101">
        <v>0</v>
      </c>
      <c r="F456" s="101">
        <v>0</v>
      </c>
      <c r="G456" s="101">
        <v>0</v>
      </c>
      <c r="H456" s="101">
        <v>6</v>
      </c>
      <c r="J456" s="65">
        <f t="shared" si="21"/>
        <v>410</v>
      </c>
      <c r="K456" s="101">
        <v>41094</v>
      </c>
      <c r="L456" s="101">
        <v>34199.361373999993</v>
      </c>
      <c r="M456" s="101">
        <v>237373.808827</v>
      </c>
      <c r="N456" s="101">
        <v>0</v>
      </c>
      <c r="O456" s="101">
        <v>0</v>
      </c>
      <c r="P456" s="101">
        <v>0</v>
      </c>
      <c r="Q456" s="101">
        <v>18674.646683999999</v>
      </c>
      <c r="S456" s="65">
        <f t="shared" si="22"/>
        <v>331341.81688499998</v>
      </c>
    </row>
    <row r="457" spans="1:19">
      <c r="A457" s="86" t="s">
        <v>455</v>
      </c>
      <c r="B457" s="101">
        <v>3</v>
      </c>
      <c r="C457" s="101">
        <v>21</v>
      </c>
      <c r="D457" s="101">
        <v>31</v>
      </c>
      <c r="E457" s="101">
        <v>0</v>
      </c>
      <c r="F457" s="101">
        <v>0</v>
      </c>
      <c r="G457" s="101">
        <v>0</v>
      </c>
      <c r="H457" s="101">
        <v>0</v>
      </c>
      <c r="J457" s="65">
        <f t="shared" si="21"/>
        <v>55</v>
      </c>
      <c r="K457" s="101">
        <v>12733.776786</v>
      </c>
      <c r="L457" s="101">
        <v>5417.6650019999988</v>
      </c>
      <c r="M457" s="101">
        <v>23910.513964000002</v>
      </c>
      <c r="N457" s="101">
        <v>0</v>
      </c>
      <c r="O457" s="101">
        <v>0</v>
      </c>
      <c r="P457" s="101">
        <v>0</v>
      </c>
      <c r="Q457" s="101">
        <v>0</v>
      </c>
      <c r="S457" s="65">
        <f t="shared" si="22"/>
        <v>42061.955752000002</v>
      </c>
    </row>
    <row r="458" spans="1:19">
      <c r="A458" s="86" t="s">
        <v>387</v>
      </c>
      <c r="B458" s="101"/>
      <c r="C458" s="101"/>
      <c r="D458" s="101"/>
      <c r="E458" s="101"/>
      <c r="F458" s="101"/>
      <c r="G458" s="101"/>
      <c r="H458" s="101"/>
      <c r="J458" s="65">
        <f t="shared" si="21"/>
        <v>0</v>
      </c>
      <c r="K458" s="101"/>
      <c r="L458" s="101"/>
      <c r="M458" s="101"/>
      <c r="N458" s="101"/>
      <c r="O458" s="101"/>
      <c r="P458" s="101"/>
      <c r="Q458" s="101"/>
      <c r="S458" s="65">
        <f t="shared" si="22"/>
        <v>0</v>
      </c>
    </row>
    <row r="459" spans="1:19">
      <c r="A459" s="86" t="s">
        <v>456</v>
      </c>
      <c r="B459" s="101">
        <v>14</v>
      </c>
      <c r="C459" s="101">
        <v>369</v>
      </c>
      <c r="D459" s="101">
        <v>1129</v>
      </c>
      <c r="E459" s="101">
        <v>0</v>
      </c>
      <c r="F459" s="101">
        <v>2</v>
      </c>
      <c r="G459" s="101">
        <v>0</v>
      </c>
      <c r="H459" s="101">
        <v>23</v>
      </c>
      <c r="J459" s="65">
        <f t="shared" ref="J459:J486" si="23">SUM(B459:I459)</f>
        <v>1537</v>
      </c>
      <c r="K459" s="101">
        <v>158219.93149300001</v>
      </c>
      <c r="L459" s="101">
        <v>86658.653175999993</v>
      </c>
      <c r="M459" s="101">
        <v>1197684.7769780001</v>
      </c>
      <c r="N459" s="101">
        <v>0</v>
      </c>
      <c r="O459" s="101">
        <v>242.65636799999999</v>
      </c>
      <c r="P459" s="101">
        <v>0</v>
      </c>
      <c r="Q459" s="101">
        <v>549671.61768799997</v>
      </c>
      <c r="S459" s="65">
        <f t="shared" ref="S459:S486" si="24">SUM(K459:R459)</f>
        <v>1992477.635703</v>
      </c>
    </row>
    <row r="460" spans="1:19">
      <c r="A460" s="86" t="s">
        <v>457</v>
      </c>
      <c r="B460" s="101"/>
      <c r="C460" s="101"/>
      <c r="D460" s="101"/>
      <c r="E460" s="101"/>
      <c r="F460" s="101"/>
      <c r="G460" s="101"/>
      <c r="H460" s="101"/>
      <c r="J460" s="65">
        <f t="shared" si="23"/>
        <v>0</v>
      </c>
      <c r="K460" s="101"/>
      <c r="L460" s="101"/>
      <c r="M460" s="101"/>
      <c r="N460" s="101"/>
      <c r="O460" s="101"/>
      <c r="P460" s="101"/>
      <c r="Q460" s="101"/>
      <c r="S460" s="65">
        <f t="shared" si="24"/>
        <v>0</v>
      </c>
    </row>
    <row r="461" spans="1:19">
      <c r="A461" s="86" t="s">
        <v>458</v>
      </c>
      <c r="B461" s="101">
        <v>25</v>
      </c>
      <c r="C461" s="101">
        <v>394</v>
      </c>
      <c r="D461" s="101">
        <v>837</v>
      </c>
      <c r="E461" s="101">
        <v>0</v>
      </c>
      <c r="F461" s="101">
        <v>0</v>
      </c>
      <c r="G461" s="101">
        <v>1</v>
      </c>
      <c r="H461" s="101">
        <v>8</v>
      </c>
      <c r="J461" s="65">
        <f t="shared" si="23"/>
        <v>1265</v>
      </c>
      <c r="K461" s="101">
        <v>281817.95707599988</v>
      </c>
      <c r="L461" s="101">
        <v>94263.14132699999</v>
      </c>
      <c r="M461" s="101">
        <v>939051.20143799996</v>
      </c>
      <c r="N461" s="101">
        <v>0</v>
      </c>
      <c r="O461" s="101">
        <v>0</v>
      </c>
      <c r="P461" s="101">
        <v>27248</v>
      </c>
      <c r="Q461" s="101">
        <v>178915.91138000001</v>
      </c>
      <c r="S461" s="65">
        <f t="shared" si="24"/>
        <v>1521296.2112209997</v>
      </c>
    </row>
    <row r="462" spans="1:19">
      <c r="A462" s="86" t="s">
        <v>459</v>
      </c>
      <c r="B462" s="101"/>
      <c r="C462" s="101"/>
      <c r="D462" s="101"/>
      <c r="E462" s="101"/>
      <c r="F462" s="101"/>
      <c r="G462" s="101"/>
      <c r="H462" s="101"/>
      <c r="J462" s="65">
        <f t="shared" si="23"/>
        <v>0</v>
      </c>
      <c r="K462" s="101"/>
      <c r="L462" s="101"/>
      <c r="M462" s="101"/>
      <c r="N462" s="101"/>
      <c r="O462" s="101"/>
      <c r="P462" s="101"/>
      <c r="Q462" s="101"/>
      <c r="S462" s="65">
        <f t="shared" si="24"/>
        <v>0</v>
      </c>
    </row>
    <row r="463" spans="1:19">
      <c r="A463" s="86" t="s">
        <v>460</v>
      </c>
      <c r="B463" s="101">
        <v>1</v>
      </c>
      <c r="C463" s="101">
        <v>128</v>
      </c>
      <c r="D463" s="101">
        <v>179</v>
      </c>
      <c r="E463" s="101">
        <v>0</v>
      </c>
      <c r="F463" s="101">
        <v>0</v>
      </c>
      <c r="G463" s="101">
        <v>0</v>
      </c>
      <c r="H463" s="101">
        <v>1</v>
      </c>
      <c r="J463" s="65">
        <f t="shared" si="23"/>
        <v>309</v>
      </c>
      <c r="K463" s="101">
        <v>11509</v>
      </c>
      <c r="L463" s="101">
        <v>27799.282184</v>
      </c>
      <c r="M463" s="101">
        <v>156058.85532699991</v>
      </c>
      <c r="N463" s="101">
        <v>0</v>
      </c>
      <c r="O463" s="101">
        <v>0</v>
      </c>
      <c r="P463" s="101">
        <v>0</v>
      </c>
      <c r="Q463" s="101">
        <v>13362</v>
      </c>
      <c r="S463" s="65">
        <f t="shared" si="24"/>
        <v>208729.13751099992</v>
      </c>
    </row>
    <row r="464" spans="1:19">
      <c r="A464" s="86" t="s">
        <v>510</v>
      </c>
      <c r="B464" s="101">
        <v>0</v>
      </c>
      <c r="C464" s="101">
        <v>14</v>
      </c>
      <c r="D464" s="101">
        <v>17</v>
      </c>
      <c r="E464" s="101">
        <v>0</v>
      </c>
      <c r="F464" s="101">
        <v>0</v>
      </c>
      <c r="G464" s="101">
        <v>0</v>
      </c>
      <c r="H464" s="101">
        <v>0</v>
      </c>
      <c r="J464" s="65">
        <f t="shared" si="23"/>
        <v>31</v>
      </c>
      <c r="K464" s="101">
        <v>0</v>
      </c>
      <c r="L464" s="101">
        <v>2365.400118</v>
      </c>
      <c r="M464" s="101">
        <v>12771.071325999999</v>
      </c>
      <c r="N464" s="101">
        <v>0</v>
      </c>
      <c r="O464" s="101">
        <v>0</v>
      </c>
      <c r="P464" s="101">
        <v>0</v>
      </c>
      <c r="Q464" s="101">
        <v>0</v>
      </c>
      <c r="S464" s="65">
        <f t="shared" si="24"/>
        <v>15136.471443999999</v>
      </c>
    </row>
    <row r="465" spans="1:19">
      <c r="A465" s="86" t="s">
        <v>511</v>
      </c>
      <c r="B465" s="220" t="s">
        <v>779</v>
      </c>
      <c r="C465" s="220"/>
      <c r="D465" s="220"/>
      <c r="E465" s="220"/>
      <c r="F465" s="220"/>
      <c r="G465" s="220"/>
      <c r="H465" s="220"/>
      <c r="J465" s="65">
        <f t="shared" si="23"/>
        <v>0</v>
      </c>
      <c r="K465" s="220" t="s">
        <v>779</v>
      </c>
      <c r="L465" s="220"/>
      <c r="M465" s="220"/>
      <c r="N465" s="220"/>
      <c r="O465" s="220"/>
      <c r="P465" s="220"/>
      <c r="Q465" s="220"/>
      <c r="S465" s="65">
        <f t="shared" si="24"/>
        <v>0</v>
      </c>
    </row>
    <row r="466" spans="1:19">
      <c r="A466" s="86" t="s">
        <v>461</v>
      </c>
      <c r="B466" s="101"/>
      <c r="C466" s="101"/>
      <c r="D466" s="101"/>
      <c r="E466" s="101"/>
      <c r="F466" s="101"/>
      <c r="G466" s="101"/>
      <c r="H466" s="101"/>
      <c r="J466" s="65">
        <f t="shared" si="23"/>
        <v>0</v>
      </c>
      <c r="K466" s="101"/>
      <c r="L466" s="101"/>
      <c r="M466" s="101"/>
      <c r="N466" s="101"/>
      <c r="O466" s="101"/>
      <c r="P466" s="101"/>
      <c r="Q466" s="101"/>
      <c r="S466" s="65">
        <f t="shared" si="24"/>
        <v>0</v>
      </c>
    </row>
    <row r="467" spans="1:19">
      <c r="A467" s="86" t="s">
        <v>462</v>
      </c>
      <c r="B467" s="101">
        <v>16</v>
      </c>
      <c r="C467" s="101">
        <v>257</v>
      </c>
      <c r="D467" s="101">
        <v>686</v>
      </c>
      <c r="E467" s="101">
        <v>0</v>
      </c>
      <c r="F467" s="101">
        <v>1</v>
      </c>
      <c r="G467" s="101">
        <v>0</v>
      </c>
      <c r="H467" s="101">
        <v>8</v>
      </c>
      <c r="J467" s="65">
        <f t="shared" si="23"/>
        <v>968</v>
      </c>
      <c r="K467" s="101">
        <v>131934.67922300001</v>
      </c>
      <c r="L467" s="101">
        <v>73825.621583999979</v>
      </c>
      <c r="M467" s="101">
        <v>665745.42566799978</v>
      </c>
      <c r="N467" s="101">
        <v>0</v>
      </c>
      <c r="O467" s="101">
        <v>20650.2994</v>
      </c>
      <c r="P467" s="101">
        <v>24964</v>
      </c>
      <c r="Q467" s="101">
        <v>30432.792775999998</v>
      </c>
      <c r="S467" s="65">
        <f t="shared" si="24"/>
        <v>947552.8186509998</v>
      </c>
    </row>
    <row r="468" spans="1:19">
      <c r="A468" s="86" t="s">
        <v>780</v>
      </c>
      <c r="B468" s="101">
        <v>17</v>
      </c>
      <c r="C468" s="101">
        <v>425</v>
      </c>
      <c r="D468" s="101">
        <v>739</v>
      </c>
      <c r="E468" s="101">
        <v>0</v>
      </c>
      <c r="F468" s="101">
        <v>0</v>
      </c>
      <c r="G468" s="101">
        <v>0</v>
      </c>
      <c r="H468" s="101">
        <v>30</v>
      </c>
      <c r="J468" s="65">
        <f t="shared" si="23"/>
        <v>1211</v>
      </c>
      <c r="K468" s="101">
        <v>160621.33321099999</v>
      </c>
      <c r="L468" s="101">
        <v>80021.35624400001</v>
      </c>
      <c r="M468" s="101">
        <v>879216.85104600037</v>
      </c>
      <c r="N468" s="101">
        <v>0</v>
      </c>
      <c r="O468" s="101">
        <v>46.741244000000002</v>
      </c>
      <c r="P468" s="101">
        <v>0</v>
      </c>
      <c r="Q468" s="101">
        <v>91474.317250000022</v>
      </c>
      <c r="S468" s="65">
        <f t="shared" si="24"/>
        <v>1211380.5989950004</v>
      </c>
    </row>
    <row r="469" spans="1:19">
      <c r="A469" s="86" t="s">
        <v>781</v>
      </c>
      <c r="B469" s="101">
        <v>3</v>
      </c>
      <c r="C469" s="101">
        <v>242</v>
      </c>
      <c r="D469" s="101">
        <v>397</v>
      </c>
      <c r="E469" s="101">
        <v>1</v>
      </c>
      <c r="F469" s="101">
        <v>1</v>
      </c>
      <c r="G469" s="101">
        <v>0</v>
      </c>
      <c r="H469" s="101">
        <v>6</v>
      </c>
      <c r="J469" s="65">
        <f t="shared" si="23"/>
        <v>650</v>
      </c>
      <c r="K469" s="101">
        <v>21063.933526000001</v>
      </c>
      <c r="L469" s="101">
        <v>57718.302351999992</v>
      </c>
      <c r="M469" s="101">
        <v>422350.39669000002</v>
      </c>
      <c r="N469" s="101">
        <v>7.9644399999999997</v>
      </c>
      <c r="O469" s="101">
        <v>1229.5104249999999</v>
      </c>
      <c r="P469" s="101">
        <v>0</v>
      </c>
      <c r="Q469" s="101">
        <v>20269.326929999999</v>
      </c>
      <c r="S469" s="65">
        <f t="shared" si="24"/>
        <v>522639.43436299998</v>
      </c>
    </row>
    <row r="470" spans="1:19">
      <c r="A470" s="86" t="s">
        <v>782</v>
      </c>
      <c r="B470" s="101">
        <v>6</v>
      </c>
      <c r="C470" s="101">
        <v>251</v>
      </c>
      <c r="D470" s="101">
        <v>366</v>
      </c>
      <c r="E470" s="101">
        <v>0</v>
      </c>
      <c r="F470" s="101">
        <v>1</v>
      </c>
      <c r="G470" s="101">
        <v>0</v>
      </c>
      <c r="H470" s="101">
        <v>10</v>
      </c>
      <c r="J470" s="65">
        <f t="shared" si="23"/>
        <v>634</v>
      </c>
      <c r="K470" s="101">
        <v>127158.566786</v>
      </c>
      <c r="L470" s="101">
        <v>66850.177466999987</v>
      </c>
      <c r="M470" s="101">
        <v>382494.14677300001</v>
      </c>
      <c r="N470" s="101">
        <v>0</v>
      </c>
      <c r="O470" s="101">
        <v>303.35773399999999</v>
      </c>
      <c r="P470" s="101">
        <v>0</v>
      </c>
      <c r="Q470" s="101">
        <v>20264.604460999999</v>
      </c>
      <c r="S470" s="65">
        <f t="shared" si="24"/>
        <v>597070.85322099994</v>
      </c>
    </row>
    <row r="471" spans="1:19">
      <c r="A471" s="86" t="s">
        <v>783</v>
      </c>
      <c r="B471" s="101">
        <v>12</v>
      </c>
      <c r="C471" s="101">
        <v>294</v>
      </c>
      <c r="D471" s="101">
        <v>454</v>
      </c>
      <c r="E471" s="101">
        <v>0</v>
      </c>
      <c r="F471" s="101">
        <v>0</v>
      </c>
      <c r="G471" s="101">
        <v>0</v>
      </c>
      <c r="H471" s="101">
        <v>35</v>
      </c>
      <c r="J471" s="65">
        <f t="shared" si="23"/>
        <v>795</v>
      </c>
      <c r="K471" s="101">
        <v>127679.950963</v>
      </c>
      <c r="L471" s="101">
        <v>63280.705442000013</v>
      </c>
      <c r="M471" s="101">
        <v>528198.86326700007</v>
      </c>
      <c r="N471" s="101">
        <v>0</v>
      </c>
      <c r="O471" s="101">
        <v>0</v>
      </c>
      <c r="P471" s="101">
        <v>17949</v>
      </c>
      <c r="Q471" s="101">
        <v>211452.24161200001</v>
      </c>
      <c r="S471" s="65">
        <f t="shared" si="24"/>
        <v>948560.76128400012</v>
      </c>
    </row>
    <row r="472" spans="1:19">
      <c r="A472" s="86" t="s">
        <v>463</v>
      </c>
      <c r="B472" s="101">
        <v>8</v>
      </c>
      <c r="C472" s="101">
        <v>313</v>
      </c>
      <c r="D472" s="101">
        <v>552</v>
      </c>
      <c r="E472" s="101">
        <v>1</v>
      </c>
      <c r="F472" s="101">
        <v>0</v>
      </c>
      <c r="G472" s="101">
        <v>0</v>
      </c>
      <c r="H472" s="101">
        <v>1</v>
      </c>
      <c r="J472" s="65">
        <f t="shared" si="23"/>
        <v>875</v>
      </c>
      <c r="K472" s="101">
        <v>41409.169300000001</v>
      </c>
      <c r="L472" s="101">
        <v>63014.519618999999</v>
      </c>
      <c r="M472" s="101">
        <v>609502.70974200009</v>
      </c>
      <c r="N472" s="101">
        <v>1196</v>
      </c>
      <c r="O472" s="101">
        <v>0</v>
      </c>
      <c r="P472" s="101">
        <v>0</v>
      </c>
      <c r="Q472" s="101">
        <v>206.70336499999999</v>
      </c>
      <c r="S472" s="65">
        <f t="shared" si="24"/>
        <v>715329.10202600004</v>
      </c>
    </row>
    <row r="473" spans="1:19">
      <c r="A473" s="86" t="s">
        <v>388</v>
      </c>
      <c r="B473" s="101"/>
      <c r="C473" s="101"/>
      <c r="D473" s="101"/>
      <c r="E473" s="101"/>
      <c r="F473" s="101"/>
      <c r="G473" s="101"/>
      <c r="H473" s="101"/>
      <c r="J473" s="65">
        <f t="shared" si="23"/>
        <v>0</v>
      </c>
      <c r="K473" s="101"/>
      <c r="L473" s="101"/>
      <c r="M473" s="101"/>
      <c r="N473" s="101"/>
      <c r="O473" s="101"/>
      <c r="P473" s="101"/>
      <c r="Q473" s="101"/>
      <c r="S473" s="65">
        <f t="shared" si="24"/>
        <v>0</v>
      </c>
    </row>
    <row r="474" spans="1:19">
      <c r="A474" s="86" t="s">
        <v>467</v>
      </c>
      <c r="B474" s="101"/>
      <c r="C474" s="101"/>
      <c r="D474" s="101"/>
      <c r="E474" s="101"/>
      <c r="F474" s="101"/>
      <c r="G474" s="101"/>
      <c r="H474" s="101"/>
      <c r="J474" s="65">
        <f t="shared" si="23"/>
        <v>0</v>
      </c>
      <c r="K474" s="101"/>
      <c r="L474" s="101"/>
      <c r="M474" s="101"/>
      <c r="N474" s="101"/>
      <c r="O474" s="101"/>
      <c r="P474" s="101"/>
      <c r="Q474" s="101"/>
      <c r="S474" s="65">
        <f t="shared" si="24"/>
        <v>0</v>
      </c>
    </row>
    <row r="475" spans="1:19">
      <c r="A475" s="86" t="s">
        <v>389</v>
      </c>
      <c r="B475" s="101"/>
      <c r="C475" s="101"/>
      <c r="D475" s="101"/>
      <c r="E475" s="101"/>
      <c r="F475" s="101"/>
      <c r="G475" s="101"/>
      <c r="H475" s="101"/>
      <c r="J475" s="65">
        <f t="shared" si="23"/>
        <v>0</v>
      </c>
      <c r="K475" s="101"/>
      <c r="L475" s="101"/>
      <c r="M475" s="101"/>
      <c r="N475" s="101"/>
      <c r="O475" s="101"/>
      <c r="P475" s="101"/>
      <c r="Q475" s="101"/>
      <c r="S475" s="65">
        <f t="shared" si="24"/>
        <v>0</v>
      </c>
    </row>
    <row r="476" spans="1:19">
      <c r="A476" s="86" t="s">
        <v>464</v>
      </c>
      <c r="B476" s="101"/>
      <c r="C476" s="101"/>
      <c r="D476" s="101"/>
      <c r="E476" s="101"/>
      <c r="F476" s="101"/>
      <c r="G476" s="101"/>
      <c r="H476" s="101"/>
      <c r="J476" s="65">
        <f t="shared" si="23"/>
        <v>0</v>
      </c>
      <c r="K476" s="101"/>
      <c r="L476" s="101"/>
      <c r="M476" s="101"/>
      <c r="N476" s="101"/>
      <c r="O476" s="101"/>
      <c r="P476" s="101"/>
      <c r="Q476" s="101"/>
      <c r="S476" s="65">
        <f t="shared" si="24"/>
        <v>0</v>
      </c>
    </row>
    <row r="477" spans="1:19">
      <c r="A477" s="86" t="s">
        <v>465</v>
      </c>
      <c r="B477" s="101"/>
      <c r="C477" s="101"/>
      <c r="D477" s="101"/>
      <c r="E477" s="101"/>
      <c r="F477" s="101"/>
      <c r="G477" s="101"/>
      <c r="H477" s="101"/>
      <c r="J477" s="65">
        <f t="shared" si="23"/>
        <v>0</v>
      </c>
      <c r="K477" s="101"/>
      <c r="L477" s="101"/>
      <c r="M477" s="101"/>
      <c r="N477" s="101"/>
      <c r="O477" s="101"/>
      <c r="P477" s="101"/>
      <c r="Q477" s="101"/>
      <c r="S477" s="65">
        <f t="shared" si="24"/>
        <v>0</v>
      </c>
    </row>
    <row r="478" spans="1:19">
      <c r="A478" s="86" t="s">
        <v>466</v>
      </c>
      <c r="B478" s="101"/>
      <c r="C478" s="101"/>
      <c r="D478" s="101"/>
      <c r="E478" s="101"/>
      <c r="F478" s="101"/>
      <c r="G478" s="101"/>
      <c r="H478" s="101"/>
      <c r="J478" s="65">
        <f t="shared" si="23"/>
        <v>0</v>
      </c>
      <c r="K478" s="101"/>
      <c r="L478" s="101"/>
      <c r="M478" s="101"/>
      <c r="N478" s="101"/>
      <c r="O478" s="101"/>
      <c r="P478" s="101"/>
      <c r="Q478" s="101"/>
      <c r="S478" s="65">
        <f t="shared" si="24"/>
        <v>0</v>
      </c>
    </row>
    <row r="479" spans="1:19">
      <c r="A479" s="86" t="s">
        <v>390</v>
      </c>
      <c r="B479" s="101"/>
      <c r="C479" s="101"/>
      <c r="D479" s="101"/>
      <c r="E479" s="101"/>
      <c r="F479" s="101"/>
      <c r="G479" s="101"/>
      <c r="H479" s="101"/>
      <c r="J479" s="65">
        <f t="shared" si="23"/>
        <v>0</v>
      </c>
      <c r="K479" s="101"/>
      <c r="L479" s="101"/>
      <c r="M479" s="101"/>
      <c r="N479" s="101"/>
      <c r="O479" s="101"/>
      <c r="P479" s="101"/>
      <c r="Q479" s="101"/>
      <c r="S479" s="65">
        <f t="shared" si="24"/>
        <v>0</v>
      </c>
    </row>
    <row r="480" spans="1:19">
      <c r="A480" s="86" t="s">
        <v>391</v>
      </c>
      <c r="B480" s="101">
        <v>3</v>
      </c>
      <c r="C480" s="101">
        <v>178</v>
      </c>
      <c r="D480" s="101">
        <v>197</v>
      </c>
      <c r="E480" s="101">
        <v>1</v>
      </c>
      <c r="F480" s="101">
        <v>2</v>
      </c>
      <c r="G480" s="101">
        <v>0</v>
      </c>
      <c r="H480" s="101">
        <v>3</v>
      </c>
      <c r="J480" s="65">
        <f t="shared" si="23"/>
        <v>384</v>
      </c>
      <c r="K480" s="101">
        <v>19244</v>
      </c>
      <c r="L480" s="101">
        <v>37940.775639000007</v>
      </c>
      <c r="M480" s="101">
        <v>178197.83442100001</v>
      </c>
      <c r="N480" s="101">
        <v>35.134260000000047</v>
      </c>
      <c r="O480" s="101">
        <v>508.80291999999997</v>
      </c>
      <c r="P480" s="101">
        <v>0</v>
      </c>
      <c r="Q480" s="101">
        <v>9501.6391679999997</v>
      </c>
      <c r="S480" s="65">
        <f t="shared" si="24"/>
        <v>245428.18640799998</v>
      </c>
    </row>
    <row r="481" spans="1:19">
      <c r="A481" s="86" t="s">
        <v>468</v>
      </c>
      <c r="B481" s="101">
        <v>2</v>
      </c>
      <c r="C481" s="101">
        <v>128</v>
      </c>
      <c r="D481" s="101">
        <v>251</v>
      </c>
      <c r="E481" s="101">
        <v>0</v>
      </c>
      <c r="F481" s="101">
        <v>0</v>
      </c>
      <c r="G481" s="101">
        <v>0</v>
      </c>
      <c r="H481" s="101">
        <v>2</v>
      </c>
      <c r="J481" s="65">
        <f t="shared" si="23"/>
        <v>383</v>
      </c>
      <c r="K481" s="101">
        <v>19789</v>
      </c>
      <c r="L481" s="101">
        <v>27851.555357000001</v>
      </c>
      <c r="M481" s="101">
        <v>245332.62076600009</v>
      </c>
      <c r="N481" s="101">
        <v>0</v>
      </c>
      <c r="O481" s="101">
        <v>0</v>
      </c>
      <c r="P481" s="101">
        <v>0</v>
      </c>
      <c r="Q481" s="101">
        <v>1188</v>
      </c>
      <c r="S481" s="65">
        <f t="shared" si="24"/>
        <v>294161.1761230001</v>
      </c>
    </row>
    <row r="482" spans="1:19">
      <c r="A482" s="86" t="s">
        <v>469</v>
      </c>
      <c r="B482" s="101"/>
      <c r="C482" s="101"/>
      <c r="D482" s="101"/>
      <c r="E482" s="101"/>
      <c r="F482" s="101"/>
      <c r="G482" s="101"/>
      <c r="H482" s="101"/>
      <c r="J482" s="65">
        <f t="shared" si="23"/>
        <v>0</v>
      </c>
      <c r="K482" s="101"/>
      <c r="L482" s="101"/>
      <c r="M482" s="101"/>
      <c r="N482" s="101"/>
      <c r="O482" s="101"/>
      <c r="P482" s="101"/>
      <c r="Q482" s="101"/>
      <c r="S482" s="65">
        <f t="shared" si="24"/>
        <v>0</v>
      </c>
    </row>
    <row r="483" spans="1:19">
      <c r="A483" s="86" t="s">
        <v>470</v>
      </c>
      <c r="B483" s="101">
        <v>2</v>
      </c>
      <c r="C483" s="101">
        <v>73</v>
      </c>
      <c r="D483" s="101">
        <v>223</v>
      </c>
      <c r="E483" s="101">
        <v>0</v>
      </c>
      <c r="F483" s="101">
        <v>0</v>
      </c>
      <c r="G483" s="101">
        <v>0</v>
      </c>
      <c r="H483" s="101">
        <v>1</v>
      </c>
      <c r="J483" s="65">
        <f t="shared" si="23"/>
        <v>299</v>
      </c>
      <c r="K483" s="101">
        <v>27190</v>
      </c>
      <c r="L483" s="101">
        <v>17984.397205000008</v>
      </c>
      <c r="M483" s="101">
        <v>207958.53001600009</v>
      </c>
      <c r="N483" s="101">
        <v>0</v>
      </c>
      <c r="O483" s="101">
        <v>0</v>
      </c>
      <c r="P483" s="101">
        <v>0</v>
      </c>
      <c r="Q483" s="101">
        <v>5766</v>
      </c>
      <c r="S483" s="65">
        <f t="shared" si="24"/>
        <v>258898.92722100011</v>
      </c>
    </row>
    <row r="484" spans="1:19">
      <c r="A484" s="86" t="s">
        <v>471</v>
      </c>
      <c r="B484" s="101"/>
      <c r="C484" s="101"/>
      <c r="D484" s="101"/>
      <c r="E484" s="101"/>
      <c r="F484" s="101"/>
      <c r="G484" s="101"/>
      <c r="H484" s="101"/>
      <c r="J484" s="65">
        <f t="shared" si="23"/>
        <v>0</v>
      </c>
      <c r="K484" s="101"/>
      <c r="L484" s="101"/>
      <c r="M484" s="101"/>
      <c r="N484" s="101"/>
      <c r="O484" s="101"/>
      <c r="P484" s="101"/>
      <c r="Q484" s="101"/>
      <c r="S484" s="65">
        <f t="shared" si="24"/>
        <v>0</v>
      </c>
    </row>
    <row r="485" spans="1:19">
      <c r="A485" s="86" t="s">
        <v>512</v>
      </c>
      <c r="B485" s="101">
        <v>4</v>
      </c>
      <c r="C485" s="101">
        <v>14</v>
      </c>
      <c r="D485" s="101">
        <v>92</v>
      </c>
      <c r="E485" s="101">
        <v>0</v>
      </c>
      <c r="F485" s="101">
        <v>0</v>
      </c>
      <c r="G485" s="101">
        <v>0</v>
      </c>
      <c r="H485" s="101">
        <v>0</v>
      </c>
      <c r="J485" s="65">
        <f t="shared" si="23"/>
        <v>110</v>
      </c>
      <c r="K485" s="101">
        <v>17281</v>
      </c>
      <c r="L485" s="101">
        <v>5884.4590999999982</v>
      </c>
      <c r="M485" s="101">
        <v>84672.622971999997</v>
      </c>
      <c r="N485" s="101">
        <v>0</v>
      </c>
      <c r="O485" s="101">
        <v>0</v>
      </c>
      <c r="P485" s="101">
        <v>0</v>
      </c>
      <c r="Q485" s="101">
        <v>0</v>
      </c>
      <c r="S485" s="65">
        <f t="shared" si="24"/>
        <v>107838.08207199999</v>
      </c>
    </row>
    <row r="486" spans="1:19">
      <c r="A486" s="3"/>
      <c r="B486" s="207">
        <f t="shared" ref="B486:H486" si="25">SUM(B330:B485)</f>
        <v>2788</v>
      </c>
      <c r="C486" s="207">
        <f t="shared" si="25"/>
        <v>30011</v>
      </c>
      <c r="D486" s="207">
        <f t="shared" si="25"/>
        <v>49113</v>
      </c>
      <c r="E486" s="207">
        <f t="shared" si="25"/>
        <v>38</v>
      </c>
      <c r="F486" s="207">
        <f t="shared" si="25"/>
        <v>4440</v>
      </c>
      <c r="G486" s="207">
        <f t="shared" si="25"/>
        <v>33</v>
      </c>
      <c r="H486" s="207">
        <f t="shared" si="25"/>
        <v>1167</v>
      </c>
      <c r="J486" s="65">
        <f t="shared" si="23"/>
        <v>87590</v>
      </c>
      <c r="K486" s="207">
        <f t="shared" ref="K486:Q486" si="26">SUM(K330:K485)</f>
        <v>22278802.583923005</v>
      </c>
      <c r="L486" s="207">
        <f t="shared" si="26"/>
        <v>11862955.754670002</v>
      </c>
      <c r="M486" s="207">
        <f t="shared" si="26"/>
        <v>53701872.846082024</v>
      </c>
      <c r="N486" s="207">
        <f t="shared" si="26"/>
        <v>112710.49039200001</v>
      </c>
      <c r="O486" s="207">
        <f t="shared" si="26"/>
        <v>5779193.6968140015</v>
      </c>
      <c r="P486" s="207">
        <f t="shared" si="26"/>
        <v>3713336.7496079998</v>
      </c>
      <c r="Q486" s="207">
        <f t="shared" si="26"/>
        <v>38991717.762816012</v>
      </c>
      <c r="S486" s="65">
        <f t="shared" si="24"/>
        <v>136440589.88430506</v>
      </c>
    </row>
    <row r="489" spans="1:19">
      <c r="A489" s="93" t="s">
        <v>257</v>
      </c>
      <c r="B489" s="483" t="s">
        <v>806</v>
      </c>
      <c r="C489" s="484"/>
      <c r="D489" s="484"/>
      <c r="E489" s="484"/>
      <c r="F489" s="484"/>
      <c r="G489" s="484"/>
      <c r="H489" s="485"/>
      <c r="I489" s="100"/>
      <c r="J489" s="100"/>
      <c r="K489" s="239" t="s">
        <v>807</v>
      </c>
      <c r="L489" s="239"/>
      <c r="M489" s="239"/>
      <c r="N489" s="239"/>
      <c r="O489" s="239"/>
      <c r="P489" s="239"/>
      <c r="Q489" s="239"/>
      <c r="R489" s="92"/>
      <c r="S489" s="216"/>
    </row>
    <row r="490" spans="1:19">
      <c r="A490" s="94" t="s">
        <v>240</v>
      </c>
      <c r="B490" s="24" t="s">
        <v>67</v>
      </c>
      <c r="C490" s="24" t="s">
        <v>69</v>
      </c>
      <c r="D490" s="24" t="s">
        <v>71</v>
      </c>
      <c r="E490" s="24" t="s">
        <v>73</v>
      </c>
      <c r="F490" s="24" t="s">
        <v>75</v>
      </c>
      <c r="G490" s="24" t="s">
        <v>77</v>
      </c>
      <c r="H490" s="24" t="s">
        <v>79</v>
      </c>
      <c r="I490" s="100"/>
      <c r="J490" s="100" t="s">
        <v>258</v>
      </c>
      <c r="K490" s="218" t="s">
        <v>82</v>
      </c>
      <c r="L490" s="240" t="s">
        <v>83</v>
      </c>
      <c r="M490" s="218" t="s">
        <v>84</v>
      </c>
      <c r="N490" s="218" t="s">
        <v>85</v>
      </c>
      <c r="O490" s="218" t="s">
        <v>86</v>
      </c>
      <c r="P490" s="218" t="s">
        <v>87</v>
      </c>
      <c r="Q490" s="218" t="s">
        <v>88</v>
      </c>
      <c r="R490" s="92"/>
      <c r="S490" s="216" t="s">
        <v>258</v>
      </c>
    </row>
    <row r="491" spans="1:19">
      <c r="A491" s="144" t="s">
        <v>395</v>
      </c>
      <c r="B491" s="219" t="s">
        <v>765</v>
      </c>
      <c r="C491" s="219"/>
      <c r="D491" s="219"/>
      <c r="E491" s="219"/>
      <c r="F491" s="219"/>
      <c r="G491" s="219"/>
      <c r="H491" s="219"/>
      <c r="I491" s="219"/>
      <c r="J491" s="219"/>
      <c r="K491" s="219"/>
      <c r="L491" s="219"/>
      <c r="M491" s="219"/>
      <c r="N491" s="219"/>
      <c r="O491" s="219"/>
      <c r="P491" s="219"/>
      <c r="Q491" s="219"/>
      <c r="R491" s="241"/>
      <c r="S491" s="216"/>
    </row>
    <row r="492" spans="1:19">
      <c r="A492" s="144" t="s">
        <v>396</v>
      </c>
      <c r="B492" s="238">
        <v>10</v>
      </c>
      <c r="C492" s="238">
        <v>371</v>
      </c>
      <c r="D492" s="238">
        <v>955</v>
      </c>
      <c r="E492" s="238">
        <v>0</v>
      </c>
      <c r="F492" s="238">
        <v>2</v>
      </c>
      <c r="G492" s="238">
        <v>2</v>
      </c>
      <c r="H492" s="238">
        <v>3</v>
      </c>
      <c r="I492" s="19">
        <f t="shared" ref="I492" si="27">SUM(B492:H492)</f>
        <v>1343</v>
      </c>
      <c r="J492" s="206">
        <f>SUM(B492:H492)</f>
        <v>1343</v>
      </c>
      <c r="K492" s="238">
        <v>111902.37796699999</v>
      </c>
      <c r="L492" s="238">
        <v>89822.512532000008</v>
      </c>
      <c r="M492" s="238">
        <v>1137756.166061</v>
      </c>
      <c r="N492" s="238">
        <v>0</v>
      </c>
      <c r="O492" s="238">
        <v>1918.046306</v>
      </c>
      <c r="P492" s="238">
        <v>21036</v>
      </c>
      <c r="Q492" s="238">
        <v>218587.932474</v>
      </c>
      <c r="R492" s="19">
        <f>SUM(K492:Q492)</f>
        <v>1581023.0353399999</v>
      </c>
      <c r="S492" s="208">
        <f>SUM(K492:Q492)</f>
        <v>1581023.0353399999</v>
      </c>
    </row>
    <row r="493" spans="1:19">
      <c r="A493" s="144" t="s">
        <v>513</v>
      </c>
      <c r="B493" s="242" t="s">
        <v>775</v>
      </c>
      <c r="C493" s="242"/>
      <c r="D493" s="242"/>
      <c r="E493" s="242"/>
      <c r="F493" s="242"/>
      <c r="G493" s="242"/>
      <c r="H493" s="242"/>
      <c r="I493" s="19"/>
      <c r="J493" s="206">
        <f t="shared" ref="J493:J556" si="28">SUM(B493:H493)</f>
        <v>0</v>
      </c>
      <c r="K493" s="242" t="s">
        <v>775</v>
      </c>
      <c r="L493" s="242"/>
      <c r="M493" s="242"/>
      <c r="N493" s="242"/>
      <c r="O493" s="242"/>
      <c r="P493" s="242"/>
      <c r="Q493" s="242"/>
      <c r="R493" s="19"/>
      <c r="S493" s="208">
        <f t="shared" ref="S493:S556" si="29">SUM(K493:Q493)</f>
        <v>0</v>
      </c>
    </row>
    <row r="494" spans="1:19">
      <c r="A494" s="144" t="s">
        <v>397</v>
      </c>
      <c r="B494" s="238">
        <v>3</v>
      </c>
      <c r="C494" s="238">
        <v>66</v>
      </c>
      <c r="D494" s="238">
        <v>169</v>
      </c>
      <c r="E494" s="238">
        <v>0</v>
      </c>
      <c r="F494" s="238">
        <v>0</v>
      </c>
      <c r="G494" s="238">
        <v>1</v>
      </c>
      <c r="H494" s="238">
        <v>7</v>
      </c>
      <c r="I494" s="19">
        <f t="shared" ref="I494:I496" si="30">SUM(B494:H494)</f>
        <v>246</v>
      </c>
      <c r="J494" s="206">
        <f t="shared" si="28"/>
        <v>246</v>
      </c>
      <c r="K494" s="238">
        <v>319755.75926800002</v>
      </c>
      <c r="L494" s="238">
        <v>13611.248811999991</v>
      </c>
      <c r="M494" s="238">
        <v>217840.72883200011</v>
      </c>
      <c r="N494" s="238">
        <v>0</v>
      </c>
      <c r="O494" s="238">
        <v>0</v>
      </c>
      <c r="P494" s="238">
        <v>32756</v>
      </c>
      <c r="Q494" s="238">
        <v>1401550</v>
      </c>
      <c r="R494" s="19">
        <f t="shared" ref="R494:R645" si="31">SUM(K494:Q494)</f>
        <v>1985513.736912</v>
      </c>
      <c r="S494" s="208">
        <f t="shared" si="29"/>
        <v>1985513.736912</v>
      </c>
    </row>
    <row r="495" spans="1:19">
      <c r="A495" s="144" t="s">
        <v>398</v>
      </c>
      <c r="B495" s="238">
        <v>10</v>
      </c>
      <c r="C495" s="238">
        <v>347</v>
      </c>
      <c r="D495" s="238">
        <v>826</v>
      </c>
      <c r="E495" s="238">
        <v>0</v>
      </c>
      <c r="F495" s="238">
        <v>1</v>
      </c>
      <c r="G495" s="238">
        <v>0</v>
      </c>
      <c r="H495" s="238">
        <v>11</v>
      </c>
      <c r="I495" s="19">
        <f t="shared" si="30"/>
        <v>1195</v>
      </c>
      <c r="J495" s="206">
        <f t="shared" si="28"/>
        <v>1195</v>
      </c>
      <c r="K495" s="238">
        <v>91544.203779000003</v>
      </c>
      <c r="L495" s="238">
        <v>81553.777770999979</v>
      </c>
      <c r="M495" s="238">
        <v>909573.10362899967</v>
      </c>
      <c r="N495" s="238">
        <v>0</v>
      </c>
      <c r="O495" s="238">
        <v>405</v>
      </c>
      <c r="P495" s="238">
        <v>0</v>
      </c>
      <c r="Q495" s="238">
        <v>26885.423017000001</v>
      </c>
      <c r="R495" s="19">
        <f t="shared" si="31"/>
        <v>1109961.5081959998</v>
      </c>
      <c r="S495" s="208">
        <f t="shared" si="29"/>
        <v>1109961.5081959998</v>
      </c>
    </row>
    <row r="496" spans="1:19">
      <c r="A496" s="144" t="s">
        <v>339</v>
      </c>
      <c r="B496" s="238">
        <v>10</v>
      </c>
      <c r="C496" s="238">
        <v>257</v>
      </c>
      <c r="D496" s="238">
        <v>325</v>
      </c>
      <c r="E496" s="238">
        <v>1</v>
      </c>
      <c r="F496" s="238">
        <v>3</v>
      </c>
      <c r="G496" s="238">
        <v>0</v>
      </c>
      <c r="H496" s="238">
        <v>15</v>
      </c>
      <c r="I496" s="19">
        <f t="shared" si="30"/>
        <v>611</v>
      </c>
      <c r="J496" s="206">
        <f t="shared" si="28"/>
        <v>611</v>
      </c>
      <c r="K496" s="238">
        <v>89602.67496400002</v>
      </c>
      <c r="L496" s="238">
        <v>59971.702362000004</v>
      </c>
      <c r="M496" s="238">
        <v>354391.2926959999</v>
      </c>
      <c r="N496" s="238">
        <v>219</v>
      </c>
      <c r="O496" s="238">
        <v>1525.8166699999999</v>
      </c>
      <c r="P496" s="238">
        <v>0</v>
      </c>
      <c r="Q496" s="238">
        <v>71063.94176799999</v>
      </c>
      <c r="R496" s="19">
        <f>SUM(K496:Q496)</f>
        <v>576774.42845999985</v>
      </c>
      <c r="S496" s="208">
        <f t="shared" si="29"/>
        <v>576774.42845999985</v>
      </c>
    </row>
    <row r="497" spans="1:19">
      <c r="A497" s="144" t="s">
        <v>399</v>
      </c>
      <c r="B497" s="238"/>
      <c r="C497" s="238"/>
      <c r="D497" s="238"/>
      <c r="E497" s="238"/>
      <c r="F497" s="238"/>
      <c r="G497" s="238"/>
      <c r="H497" s="238"/>
      <c r="I497" s="19"/>
      <c r="J497" s="206">
        <f t="shared" si="28"/>
        <v>0</v>
      </c>
      <c r="K497" s="238"/>
      <c r="L497" s="238"/>
      <c r="M497" s="238"/>
      <c r="N497" s="238"/>
      <c r="O497" s="238"/>
      <c r="P497" s="238"/>
      <c r="Q497" s="238"/>
      <c r="R497" s="19"/>
      <c r="S497" s="208">
        <f t="shared" si="29"/>
        <v>0</v>
      </c>
    </row>
    <row r="498" spans="1:19">
      <c r="A498" s="144" t="s">
        <v>340</v>
      </c>
      <c r="B498" s="238">
        <v>0</v>
      </c>
      <c r="C498" s="238">
        <v>40</v>
      </c>
      <c r="D498" s="238">
        <v>91</v>
      </c>
      <c r="E498" s="238">
        <v>0</v>
      </c>
      <c r="F498" s="238">
        <v>0</v>
      </c>
      <c r="G498" s="238">
        <v>0</v>
      </c>
      <c r="H498" s="238">
        <v>1</v>
      </c>
      <c r="I498" s="19">
        <f t="shared" ref="I498:I500" si="32">SUM(B498:H498)</f>
        <v>132</v>
      </c>
      <c r="J498" s="206">
        <f t="shared" si="28"/>
        <v>132</v>
      </c>
      <c r="K498" s="238">
        <v>1871.6649560000001</v>
      </c>
      <c r="L498" s="238">
        <v>8286.1239059999989</v>
      </c>
      <c r="M498" s="238">
        <v>93474.769247000004</v>
      </c>
      <c r="N498" s="238">
        <v>0</v>
      </c>
      <c r="O498" s="238">
        <v>0</v>
      </c>
      <c r="P498" s="238">
        <v>0</v>
      </c>
      <c r="Q498" s="238">
        <v>2845</v>
      </c>
      <c r="R498" s="19">
        <f t="shared" si="31"/>
        <v>106477.55810900001</v>
      </c>
      <c r="S498" s="208">
        <f t="shared" si="29"/>
        <v>106477.55810900001</v>
      </c>
    </row>
    <row r="499" spans="1:19">
      <c r="A499" s="144" t="s">
        <v>400</v>
      </c>
      <c r="B499" s="238">
        <v>26</v>
      </c>
      <c r="C499" s="238">
        <v>595</v>
      </c>
      <c r="D499" s="238">
        <v>977</v>
      </c>
      <c r="E499" s="238">
        <v>1</v>
      </c>
      <c r="F499" s="238">
        <v>0</v>
      </c>
      <c r="G499" s="238">
        <v>0</v>
      </c>
      <c r="H499" s="238">
        <v>16</v>
      </c>
      <c r="I499" s="19">
        <f t="shared" si="32"/>
        <v>1615</v>
      </c>
      <c r="J499" s="206">
        <f t="shared" si="28"/>
        <v>1615</v>
      </c>
      <c r="K499" s="238">
        <v>347350.22036299988</v>
      </c>
      <c r="L499" s="238">
        <v>138841.42624299999</v>
      </c>
      <c r="M499" s="238">
        <v>1102918.569624</v>
      </c>
      <c r="N499" s="238">
        <v>292</v>
      </c>
      <c r="O499" s="238">
        <v>0</v>
      </c>
      <c r="P499" s="238">
        <v>0</v>
      </c>
      <c r="Q499" s="238">
        <v>69688.366039999994</v>
      </c>
      <c r="R499" s="19">
        <f t="shared" si="31"/>
        <v>1659090.5822699999</v>
      </c>
      <c r="S499" s="208">
        <f t="shared" si="29"/>
        <v>1659090.5822699999</v>
      </c>
    </row>
    <row r="500" spans="1:19">
      <c r="A500" s="144" t="s">
        <v>499</v>
      </c>
      <c r="B500" s="238">
        <v>0</v>
      </c>
      <c r="C500" s="238">
        <v>2</v>
      </c>
      <c r="D500" s="238">
        <v>1</v>
      </c>
      <c r="E500" s="238">
        <v>0</v>
      </c>
      <c r="F500" s="238">
        <v>0</v>
      </c>
      <c r="G500" s="238">
        <v>0</v>
      </c>
      <c r="H500" s="238">
        <v>0</v>
      </c>
      <c r="I500" s="19">
        <f t="shared" si="32"/>
        <v>3</v>
      </c>
      <c r="J500" s="206">
        <f t="shared" si="28"/>
        <v>3</v>
      </c>
      <c r="K500" s="238">
        <v>0</v>
      </c>
      <c r="L500" s="238">
        <v>76.416049999999998</v>
      </c>
      <c r="M500" s="238">
        <v>906.32377600000007</v>
      </c>
      <c r="N500" s="238">
        <v>0</v>
      </c>
      <c r="O500" s="238">
        <v>0</v>
      </c>
      <c r="P500" s="238">
        <v>0</v>
      </c>
      <c r="Q500" s="238">
        <v>0</v>
      </c>
      <c r="R500" s="19">
        <f t="shared" si="31"/>
        <v>982.73982600000011</v>
      </c>
      <c r="S500" s="208">
        <f t="shared" si="29"/>
        <v>982.73982600000011</v>
      </c>
    </row>
    <row r="501" spans="1:19">
      <c r="A501" s="144" t="s">
        <v>500</v>
      </c>
      <c r="B501" s="242" t="s">
        <v>776</v>
      </c>
      <c r="C501" s="242"/>
      <c r="D501" s="242"/>
      <c r="E501" s="242"/>
      <c r="F501" s="242"/>
      <c r="G501" s="242"/>
      <c r="H501" s="242"/>
      <c r="I501" s="19"/>
      <c r="J501" s="206">
        <f t="shared" si="28"/>
        <v>0</v>
      </c>
      <c r="K501" s="242" t="s">
        <v>776</v>
      </c>
      <c r="L501" s="242"/>
      <c r="M501" s="242"/>
      <c r="N501" s="242"/>
      <c r="O501" s="242"/>
      <c r="P501" s="242"/>
      <c r="Q501" s="242"/>
      <c r="R501" s="19"/>
      <c r="S501" s="208">
        <f t="shared" si="29"/>
        <v>0</v>
      </c>
    </row>
    <row r="502" spans="1:19">
      <c r="A502" s="144" t="s">
        <v>401</v>
      </c>
      <c r="B502" s="238"/>
      <c r="C502" s="238"/>
      <c r="D502" s="238"/>
      <c r="E502" s="238"/>
      <c r="F502" s="238"/>
      <c r="G502" s="238"/>
      <c r="H502" s="238"/>
      <c r="I502" s="19"/>
      <c r="J502" s="206">
        <f t="shared" si="28"/>
        <v>0</v>
      </c>
      <c r="K502" s="238"/>
      <c r="L502" s="238"/>
      <c r="M502" s="238"/>
      <c r="N502" s="238"/>
      <c r="O502" s="238"/>
      <c r="P502" s="238"/>
      <c r="Q502" s="238"/>
      <c r="R502" s="19"/>
      <c r="S502" s="208">
        <f t="shared" si="29"/>
        <v>0</v>
      </c>
    </row>
    <row r="503" spans="1:19">
      <c r="A503" s="144" t="s">
        <v>501</v>
      </c>
      <c r="B503" s="238">
        <v>1</v>
      </c>
      <c r="C503" s="238">
        <v>29</v>
      </c>
      <c r="D503" s="238">
        <v>119</v>
      </c>
      <c r="E503" s="238">
        <v>0</v>
      </c>
      <c r="F503" s="238">
        <v>0</v>
      </c>
      <c r="G503" s="238">
        <v>0</v>
      </c>
      <c r="H503" s="238">
        <v>0</v>
      </c>
      <c r="I503" s="19">
        <f t="shared" ref="I503:I504" si="33">SUM(B503:H503)</f>
        <v>149</v>
      </c>
      <c r="J503" s="206">
        <f t="shared" si="28"/>
        <v>149</v>
      </c>
      <c r="K503" s="238">
        <v>1834</v>
      </c>
      <c r="L503" s="238">
        <v>9132.0169329999972</v>
      </c>
      <c r="M503" s="238">
        <v>96691.458243000001</v>
      </c>
      <c r="N503" s="238">
        <v>0</v>
      </c>
      <c r="O503" s="238">
        <v>0</v>
      </c>
      <c r="P503" s="238">
        <v>0</v>
      </c>
      <c r="Q503" s="238">
        <v>0</v>
      </c>
      <c r="R503" s="19">
        <f t="shared" si="31"/>
        <v>107657.47517599999</v>
      </c>
      <c r="S503" s="208">
        <f t="shared" si="29"/>
        <v>107657.47517599999</v>
      </c>
    </row>
    <row r="504" spans="1:19">
      <c r="A504" s="144" t="s">
        <v>341</v>
      </c>
      <c r="B504" s="238">
        <v>1</v>
      </c>
      <c r="C504" s="238">
        <v>89</v>
      </c>
      <c r="D504" s="238">
        <v>100</v>
      </c>
      <c r="E504" s="238">
        <v>0</v>
      </c>
      <c r="F504" s="238">
        <v>0</v>
      </c>
      <c r="G504" s="238">
        <v>0</v>
      </c>
      <c r="H504" s="238">
        <v>0</v>
      </c>
      <c r="I504" s="19">
        <f t="shared" si="33"/>
        <v>190</v>
      </c>
      <c r="J504" s="206">
        <f t="shared" si="28"/>
        <v>190</v>
      </c>
      <c r="K504" s="238">
        <v>6999.4556949999997</v>
      </c>
      <c r="L504" s="238">
        <v>16322.230708999999</v>
      </c>
      <c r="M504" s="238">
        <v>110940.523183</v>
      </c>
      <c r="N504" s="238">
        <v>0</v>
      </c>
      <c r="O504" s="238">
        <v>0</v>
      </c>
      <c r="P504" s="238">
        <v>0</v>
      </c>
      <c r="Q504" s="238">
        <v>0</v>
      </c>
      <c r="R504" s="19">
        <f t="shared" si="31"/>
        <v>134262.20958699999</v>
      </c>
      <c r="S504" s="208">
        <f t="shared" si="29"/>
        <v>134262.20958699999</v>
      </c>
    </row>
    <row r="505" spans="1:19">
      <c r="A505" s="144" t="s">
        <v>402</v>
      </c>
      <c r="B505" s="238"/>
      <c r="C505" s="238"/>
      <c r="D505" s="238"/>
      <c r="E505" s="238"/>
      <c r="F505" s="238"/>
      <c r="G505" s="238"/>
      <c r="H505" s="238"/>
      <c r="I505" s="19"/>
      <c r="J505" s="206">
        <f t="shared" si="28"/>
        <v>0</v>
      </c>
      <c r="K505" s="238"/>
      <c r="L505" s="238"/>
      <c r="M505" s="238"/>
      <c r="N505" s="238"/>
      <c r="O505" s="238"/>
      <c r="P505" s="238"/>
      <c r="Q505" s="238"/>
      <c r="R505" s="19"/>
      <c r="S505" s="208">
        <f t="shared" si="29"/>
        <v>0</v>
      </c>
    </row>
    <row r="506" spans="1:19">
      <c r="A506" s="144" t="s">
        <v>342</v>
      </c>
      <c r="B506" s="238">
        <v>3</v>
      </c>
      <c r="C506" s="238">
        <v>99</v>
      </c>
      <c r="D506" s="238">
        <v>178</v>
      </c>
      <c r="E506" s="238">
        <v>0</v>
      </c>
      <c r="F506" s="238">
        <v>0</v>
      </c>
      <c r="G506" s="238">
        <v>1</v>
      </c>
      <c r="H506" s="238">
        <v>1</v>
      </c>
      <c r="I506" s="19">
        <f t="shared" ref="I506:I508" si="34">SUM(B506:H506)</f>
        <v>282</v>
      </c>
      <c r="J506" s="206">
        <f t="shared" si="28"/>
        <v>282</v>
      </c>
      <c r="K506" s="238">
        <v>12402.245686</v>
      </c>
      <c r="L506" s="238">
        <v>20399.509633000001</v>
      </c>
      <c r="M506" s="238">
        <v>221947.40095499999</v>
      </c>
      <c r="N506" s="238">
        <v>0</v>
      </c>
      <c r="O506" s="238">
        <v>0</v>
      </c>
      <c r="P506" s="238">
        <v>1062</v>
      </c>
      <c r="Q506" s="238">
        <v>1374.9350400000001</v>
      </c>
      <c r="R506" s="19">
        <f t="shared" si="31"/>
        <v>257186.09131400002</v>
      </c>
      <c r="S506" s="208">
        <f t="shared" si="29"/>
        <v>257186.09131400002</v>
      </c>
    </row>
    <row r="507" spans="1:19">
      <c r="A507" s="144" t="s">
        <v>403</v>
      </c>
      <c r="B507" s="238">
        <v>4</v>
      </c>
      <c r="C507" s="238">
        <v>256</v>
      </c>
      <c r="D507" s="238">
        <v>459</v>
      </c>
      <c r="E507" s="238">
        <v>0</v>
      </c>
      <c r="F507" s="238">
        <v>1</v>
      </c>
      <c r="G507" s="238">
        <v>2</v>
      </c>
      <c r="H507" s="238">
        <v>8</v>
      </c>
      <c r="I507" s="19">
        <f t="shared" si="34"/>
        <v>730</v>
      </c>
      <c r="J507" s="206">
        <f t="shared" si="28"/>
        <v>730</v>
      </c>
      <c r="K507" s="238">
        <v>32135.199202</v>
      </c>
      <c r="L507" s="238">
        <v>52230.274325999977</v>
      </c>
      <c r="M507" s="238">
        <v>434288.23408299999</v>
      </c>
      <c r="N507" s="238">
        <v>0</v>
      </c>
      <c r="O507" s="238">
        <v>2301.9707549999998</v>
      </c>
      <c r="P507" s="238">
        <v>2955.0184319999998</v>
      </c>
      <c r="Q507" s="238">
        <v>2399866.4762019999</v>
      </c>
      <c r="R507" s="19">
        <f t="shared" si="31"/>
        <v>2923777.173</v>
      </c>
      <c r="S507" s="208">
        <f t="shared" si="29"/>
        <v>2923777.173</v>
      </c>
    </row>
    <row r="508" spans="1:19">
      <c r="A508" s="144" t="s">
        <v>404</v>
      </c>
      <c r="B508" s="238">
        <v>10</v>
      </c>
      <c r="C508" s="238">
        <v>157</v>
      </c>
      <c r="D508" s="238">
        <v>288</v>
      </c>
      <c r="E508" s="238">
        <v>0</v>
      </c>
      <c r="F508" s="238">
        <v>0</v>
      </c>
      <c r="G508" s="238">
        <v>0</v>
      </c>
      <c r="H508" s="238">
        <v>4</v>
      </c>
      <c r="I508" s="19">
        <f t="shared" si="34"/>
        <v>459</v>
      </c>
      <c r="J508" s="206">
        <f t="shared" si="28"/>
        <v>459</v>
      </c>
      <c r="K508" s="238">
        <v>65797.179696000007</v>
      </c>
      <c r="L508" s="238">
        <v>30694.581945999998</v>
      </c>
      <c r="M508" s="238">
        <v>310436.01830400003</v>
      </c>
      <c r="N508" s="238">
        <v>0</v>
      </c>
      <c r="O508" s="238">
        <v>0</v>
      </c>
      <c r="P508" s="238">
        <v>0</v>
      </c>
      <c r="Q508" s="238">
        <v>28527.783264999998</v>
      </c>
      <c r="R508" s="19">
        <f t="shared" si="31"/>
        <v>435455.563211</v>
      </c>
      <c r="S508" s="208">
        <f t="shared" si="29"/>
        <v>435455.563211</v>
      </c>
    </row>
    <row r="509" spans="1:19">
      <c r="A509" s="144" t="s">
        <v>343</v>
      </c>
      <c r="B509" s="238"/>
      <c r="C509" s="238"/>
      <c r="D509" s="238"/>
      <c r="E509" s="238"/>
      <c r="F509" s="238"/>
      <c r="G509" s="238"/>
      <c r="H509" s="238"/>
      <c r="I509" s="19"/>
      <c r="J509" s="206">
        <f t="shared" si="28"/>
        <v>0</v>
      </c>
      <c r="K509" s="238"/>
      <c r="L509" s="238"/>
      <c r="M509" s="238"/>
      <c r="N509" s="238"/>
      <c r="O509" s="238"/>
      <c r="P509" s="238"/>
      <c r="Q509" s="238"/>
      <c r="R509" s="19"/>
      <c r="S509" s="208">
        <f t="shared" si="29"/>
        <v>0</v>
      </c>
    </row>
    <row r="510" spans="1:19">
      <c r="A510" s="144" t="s">
        <v>405</v>
      </c>
      <c r="B510" s="238">
        <v>14</v>
      </c>
      <c r="C510" s="238">
        <v>115</v>
      </c>
      <c r="D510" s="238">
        <v>257</v>
      </c>
      <c r="E510" s="238">
        <v>0</v>
      </c>
      <c r="F510" s="238">
        <v>0</v>
      </c>
      <c r="G510" s="238">
        <v>0</v>
      </c>
      <c r="H510" s="238">
        <v>2</v>
      </c>
      <c r="I510" s="19">
        <f t="shared" ref="I510:I518" si="35">SUM(B510:H510)</f>
        <v>388</v>
      </c>
      <c r="J510" s="206">
        <f t="shared" si="28"/>
        <v>388</v>
      </c>
      <c r="K510" s="238">
        <v>66893.449700000012</v>
      </c>
      <c r="L510" s="238">
        <v>23392.934988000001</v>
      </c>
      <c r="M510" s="238">
        <v>142411.69704</v>
      </c>
      <c r="N510" s="238">
        <v>0</v>
      </c>
      <c r="O510" s="238">
        <v>0</v>
      </c>
      <c r="P510" s="238">
        <v>0</v>
      </c>
      <c r="Q510" s="238">
        <v>9418</v>
      </c>
      <c r="R510" s="19">
        <f t="shared" si="31"/>
        <v>242116.08172800002</v>
      </c>
      <c r="S510" s="208">
        <f t="shared" si="29"/>
        <v>242116.08172800002</v>
      </c>
    </row>
    <row r="511" spans="1:19">
      <c r="A511" s="144" t="s">
        <v>344</v>
      </c>
      <c r="B511" s="238">
        <v>14</v>
      </c>
      <c r="C511" s="238">
        <v>273</v>
      </c>
      <c r="D511" s="238">
        <v>510</v>
      </c>
      <c r="E511" s="238">
        <v>1</v>
      </c>
      <c r="F511" s="238">
        <v>3</v>
      </c>
      <c r="G511" s="238">
        <v>0</v>
      </c>
      <c r="H511" s="238">
        <v>18</v>
      </c>
      <c r="I511" s="19">
        <f t="shared" si="35"/>
        <v>819</v>
      </c>
      <c r="J511" s="206">
        <f t="shared" si="28"/>
        <v>819</v>
      </c>
      <c r="K511" s="238">
        <v>135379.698259</v>
      </c>
      <c r="L511" s="238">
        <v>57524.610476000002</v>
      </c>
      <c r="M511" s="238">
        <v>592576.56306000031</v>
      </c>
      <c r="N511" s="238">
        <v>457.0666920000001</v>
      </c>
      <c r="O511" s="238">
        <v>169</v>
      </c>
      <c r="P511" s="238">
        <v>0</v>
      </c>
      <c r="Q511" s="238">
        <v>13034.495007</v>
      </c>
      <c r="R511" s="19">
        <f t="shared" si="31"/>
        <v>799141.43349400035</v>
      </c>
      <c r="S511" s="208">
        <f t="shared" si="29"/>
        <v>799141.43349400035</v>
      </c>
    </row>
    <row r="512" spans="1:19">
      <c r="A512" s="144" t="s">
        <v>345</v>
      </c>
      <c r="B512" s="238">
        <v>8</v>
      </c>
      <c r="C512" s="238">
        <v>292</v>
      </c>
      <c r="D512" s="238">
        <v>855</v>
      </c>
      <c r="E512" s="238">
        <v>0</v>
      </c>
      <c r="F512" s="238">
        <v>3</v>
      </c>
      <c r="G512" s="238">
        <v>1</v>
      </c>
      <c r="H512" s="238">
        <v>17</v>
      </c>
      <c r="I512" s="19">
        <f t="shared" si="35"/>
        <v>1176</v>
      </c>
      <c r="J512" s="206">
        <f t="shared" si="28"/>
        <v>1176</v>
      </c>
      <c r="K512" s="238">
        <v>73843.628968000005</v>
      </c>
      <c r="L512" s="238">
        <v>76438.771750999993</v>
      </c>
      <c r="M512" s="238">
        <v>909306.95672700007</v>
      </c>
      <c r="N512" s="238">
        <v>5</v>
      </c>
      <c r="O512" s="238">
        <v>4961</v>
      </c>
      <c r="P512" s="238">
        <v>10439</v>
      </c>
      <c r="Q512" s="238">
        <v>19773.753583999998</v>
      </c>
      <c r="R512" s="19">
        <f t="shared" si="31"/>
        <v>1094768.11103</v>
      </c>
      <c r="S512" s="208">
        <f t="shared" si="29"/>
        <v>1094768.11103</v>
      </c>
    </row>
    <row r="513" spans="1:19">
      <c r="A513" s="144" t="s">
        <v>346</v>
      </c>
      <c r="B513" s="238">
        <v>3</v>
      </c>
      <c r="C513" s="238">
        <v>169</v>
      </c>
      <c r="D513" s="238">
        <v>182</v>
      </c>
      <c r="E513" s="238">
        <v>0</v>
      </c>
      <c r="F513" s="238">
        <v>1</v>
      </c>
      <c r="G513" s="238">
        <v>0</v>
      </c>
      <c r="H513" s="238">
        <v>0</v>
      </c>
      <c r="I513" s="19">
        <f t="shared" si="35"/>
        <v>355</v>
      </c>
      <c r="J513" s="206">
        <f t="shared" si="28"/>
        <v>355</v>
      </c>
      <c r="K513" s="238">
        <v>78287</v>
      </c>
      <c r="L513" s="238">
        <v>30719.819778000008</v>
      </c>
      <c r="M513" s="238">
        <v>170669.520116</v>
      </c>
      <c r="N513" s="238">
        <v>0</v>
      </c>
      <c r="O513" s="238">
        <v>833</v>
      </c>
      <c r="P513" s="238">
        <v>0</v>
      </c>
      <c r="Q513" s="238">
        <v>0</v>
      </c>
      <c r="R513" s="19">
        <f t="shared" si="31"/>
        <v>280509.33989399998</v>
      </c>
      <c r="S513" s="208">
        <f t="shared" si="29"/>
        <v>280509.33989399998</v>
      </c>
    </row>
    <row r="514" spans="1:19">
      <c r="A514" s="144" t="s">
        <v>406</v>
      </c>
      <c r="B514" s="238">
        <v>26</v>
      </c>
      <c r="C514" s="238">
        <v>183</v>
      </c>
      <c r="D514" s="238">
        <v>241</v>
      </c>
      <c r="E514" s="238">
        <v>0</v>
      </c>
      <c r="F514" s="238">
        <v>0</v>
      </c>
      <c r="G514" s="238">
        <v>0</v>
      </c>
      <c r="H514" s="238">
        <v>1</v>
      </c>
      <c r="I514" s="19">
        <f t="shared" si="35"/>
        <v>451</v>
      </c>
      <c r="J514" s="206">
        <f t="shared" si="28"/>
        <v>451</v>
      </c>
      <c r="K514" s="238">
        <v>134773.44285799999</v>
      </c>
      <c r="L514" s="238">
        <v>35388.120597999987</v>
      </c>
      <c r="M514" s="238">
        <v>260274.24832300001</v>
      </c>
      <c r="N514" s="238">
        <v>0</v>
      </c>
      <c r="O514" s="238">
        <v>0</v>
      </c>
      <c r="P514" s="238">
        <v>0</v>
      </c>
      <c r="Q514" s="238">
        <v>1933</v>
      </c>
      <c r="R514" s="19">
        <f t="shared" si="31"/>
        <v>432368.81177899998</v>
      </c>
      <c r="S514" s="208">
        <f t="shared" si="29"/>
        <v>432368.81177899998</v>
      </c>
    </row>
    <row r="515" spans="1:19">
      <c r="A515" s="144" t="s">
        <v>407</v>
      </c>
      <c r="B515" s="238">
        <v>1</v>
      </c>
      <c r="C515" s="238">
        <v>63</v>
      </c>
      <c r="D515" s="238">
        <v>85</v>
      </c>
      <c r="E515" s="238">
        <v>0</v>
      </c>
      <c r="F515" s="238">
        <v>0</v>
      </c>
      <c r="G515" s="238">
        <v>0</v>
      </c>
      <c r="H515" s="238">
        <v>0</v>
      </c>
      <c r="I515" s="19">
        <f t="shared" si="35"/>
        <v>149</v>
      </c>
      <c r="J515" s="206">
        <f t="shared" si="28"/>
        <v>149</v>
      </c>
      <c r="K515" s="238">
        <v>3206</v>
      </c>
      <c r="L515" s="238">
        <v>20059.963974999999</v>
      </c>
      <c r="M515" s="238">
        <v>99730.477477000037</v>
      </c>
      <c r="N515" s="238">
        <v>0</v>
      </c>
      <c r="O515" s="238">
        <v>0</v>
      </c>
      <c r="P515" s="238">
        <v>0</v>
      </c>
      <c r="Q515" s="238">
        <v>0</v>
      </c>
      <c r="R515" s="19">
        <f>SUM(K515:Q515)</f>
        <v>122996.44145200003</v>
      </c>
      <c r="S515" s="208">
        <f t="shared" si="29"/>
        <v>122996.44145200003</v>
      </c>
    </row>
    <row r="516" spans="1:19">
      <c r="A516" s="144" t="s">
        <v>347</v>
      </c>
      <c r="B516" s="238">
        <v>7</v>
      </c>
      <c r="C516" s="238">
        <v>212</v>
      </c>
      <c r="D516" s="238">
        <v>368</v>
      </c>
      <c r="E516" s="238">
        <v>0</v>
      </c>
      <c r="F516" s="238">
        <v>4</v>
      </c>
      <c r="G516" s="238">
        <v>0</v>
      </c>
      <c r="H516" s="238">
        <v>9</v>
      </c>
      <c r="I516" s="19">
        <f t="shared" si="35"/>
        <v>600</v>
      </c>
      <c r="J516" s="206">
        <f t="shared" si="28"/>
        <v>600</v>
      </c>
      <c r="K516" s="238">
        <v>37549</v>
      </c>
      <c r="L516" s="238">
        <v>44445.959984000008</v>
      </c>
      <c r="M516" s="238">
        <v>389045.52316799999</v>
      </c>
      <c r="N516" s="238">
        <v>0</v>
      </c>
      <c r="O516" s="238">
        <v>1849</v>
      </c>
      <c r="P516" s="238">
        <v>0</v>
      </c>
      <c r="Q516" s="238">
        <v>19993.702143999999</v>
      </c>
      <c r="R516" s="19">
        <f t="shared" si="31"/>
        <v>492883.18529599998</v>
      </c>
      <c r="S516" s="208">
        <f t="shared" si="29"/>
        <v>492883.18529599998</v>
      </c>
    </row>
    <row r="517" spans="1:19">
      <c r="A517" s="144" t="s">
        <v>408</v>
      </c>
      <c r="B517" s="238">
        <v>22</v>
      </c>
      <c r="C517" s="238">
        <v>225</v>
      </c>
      <c r="D517" s="238">
        <v>400</v>
      </c>
      <c r="E517" s="238">
        <v>0</v>
      </c>
      <c r="F517" s="238">
        <v>2</v>
      </c>
      <c r="G517" s="238">
        <v>2</v>
      </c>
      <c r="H517" s="238">
        <v>5</v>
      </c>
      <c r="I517" s="19">
        <f t="shared" si="35"/>
        <v>656</v>
      </c>
      <c r="J517" s="206">
        <f t="shared" si="28"/>
        <v>656</v>
      </c>
      <c r="K517" s="238">
        <v>193610.54593200001</v>
      </c>
      <c r="L517" s="238">
        <v>49876.779728000001</v>
      </c>
      <c r="M517" s="238">
        <v>505057.72787900001</v>
      </c>
      <c r="N517" s="238">
        <v>0</v>
      </c>
      <c r="O517" s="238">
        <v>883</v>
      </c>
      <c r="P517" s="238">
        <v>116021</v>
      </c>
      <c r="Q517" s="238">
        <v>44311</v>
      </c>
      <c r="R517" s="19">
        <f t="shared" si="31"/>
        <v>909760.05353899999</v>
      </c>
      <c r="S517" s="208">
        <f t="shared" si="29"/>
        <v>909760.05353899999</v>
      </c>
    </row>
    <row r="518" spans="1:19">
      <c r="A518" s="144" t="s">
        <v>481</v>
      </c>
      <c r="B518" s="238">
        <v>0</v>
      </c>
      <c r="C518" s="238">
        <v>1</v>
      </c>
      <c r="D518" s="238">
        <v>0</v>
      </c>
      <c r="E518" s="238">
        <v>0</v>
      </c>
      <c r="F518" s="238">
        <v>0</v>
      </c>
      <c r="G518" s="238">
        <v>0</v>
      </c>
      <c r="H518" s="238">
        <v>0</v>
      </c>
      <c r="I518" s="19">
        <f t="shared" si="35"/>
        <v>1</v>
      </c>
      <c r="J518" s="206">
        <f t="shared" si="28"/>
        <v>1</v>
      </c>
      <c r="K518" s="238">
        <v>0</v>
      </c>
      <c r="L518" s="238">
        <v>47.225904</v>
      </c>
      <c r="M518" s="238">
        <v>0</v>
      </c>
      <c r="N518" s="238">
        <v>0</v>
      </c>
      <c r="O518" s="238">
        <v>0</v>
      </c>
      <c r="P518" s="238">
        <v>0</v>
      </c>
      <c r="Q518" s="238">
        <v>0</v>
      </c>
      <c r="R518" s="19">
        <f t="shared" si="31"/>
        <v>47.225904</v>
      </c>
      <c r="S518" s="208">
        <f t="shared" si="29"/>
        <v>47.225904</v>
      </c>
    </row>
    <row r="519" spans="1:19">
      <c r="A519" s="144" t="s">
        <v>348</v>
      </c>
      <c r="B519" s="238"/>
      <c r="C519" s="238"/>
      <c r="D519" s="238"/>
      <c r="E519" s="238"/>
      <c r="F519" s="238"/>
      <c r="G519" s="238"/>
      <c r="H519" s="238"/>
      <c r="I519" s="19"/>
      <c r="J519" s="206">
        <f t="shared" si="28"/>
        <v>0</v>
      </c>
      <c r="K519" s="238"/>
      <c r="L519" s="238"/>
      <c r="M519" s="238"/>
      <c r="N519" s="238"/>
      <c r="O519" s="238"/>
      <c r="P519" s="238"/>
      <c r="Q519" s="238"/>
      <c r="R519" s="19"/>
      <c r="S519" s="208">
        <f t="shared" si="29"/>
        <v>0</v>
      </c>
    </row>
    <row r="520" spans="1:19">
      <c r="A520" s="144" t="s">
        <v>409</v>
      </c>
      <c r="B520" s="238">
        <v>1</v>
      </c>
      <c r="C520" s="238">
        <v>56</v>
      </c>
      <c r="D520" s="238">
        <v>134</v>
      </c>
      <c r="E520" s="238">
        <v>0</v>
      </c>
      <c r="F520" s="238">
        <v>0</v>
      </c>
      <c r="G520" s="238">
        <v>0</v>
      </c>
      <c r="H520" s="238">
        <v>3</v>
      </c>
      <c r="I520" s="19">
        <f t="shared" ref="I520:I521" si="36">SUM(B520:H520)</f>
        <v>194</v>
      </c>
      <c r="J520" s="206">
        <f t="shared" si="28"/>
        <v>194</v>
      </c>
      <c r="K520" s="238">
        <v>5737</v>
      </c>
      <c r="L520" s="238">
        <v>13334.751023999999</v>
      </c>
      <c r="M520" s="238">
        <v>163433.12894299999</v>
      </c>
      <c r="N520" s="238">
        <v>0</v>
      </c>
      <c r="O520" s="238">
        <v>0</v>
      </c>
      <c r="P520" s="238">
        <v>0</v>
      </c>
      <c r="Q520" s="238">
        <v>7868.4720270000007</v>
      </c>
      <c r="R520" s="19">
        <f t="shared" si="31"/>
        <v>190373.351994</v>
      </c>
      <c r="S520" s="208">
        <f t="shared" si="29"/>
        <v>190373.351994</v>
      </c>
    </row>
    <row r="521" spans="1:19">
      <c r="A521" s="144" t="s">
        <v>349</v>
      </c>
      <c r="B521" s="238">
        <v>0</v>
      </c>
      <c r="C521" s="238">
        <v>161</v>
      </c>
      <c r="D521" s="238">
        <v>192</v>
      </c>
      <c r="E521" s="238">
        <v>0</v>
      </c>
      <c r="F521" s="238">
        <v>1</v>
      </c>
      <c r="G521" s="238">
        <v>0</v>
      </c>
      <c r="H521" s="238">
        <v>2</v>
      </c>
      <c r="I521" s="19">
        <f t="shared" si="36"/>
        <v>356</v>
      </c>
      <c r="J521" s="206">
        <f t="shared" si="28"/>
        <v>356</v>
      </c>
      <c r="K521" s="238">
        <v>0</v>
      </c>
      <c r="L521" s="238">
        <v>34343.411761000003</v>
      </c>
      <c r="M521" s="238">
        <v>210133.24445900001</v>
      </c>
      <c r="N521" s="238">
        <v>0</v>
      </c>
      <c r="O521" s="238">
        <v>65.361630000000005</v>
      </c>
      <c r="P521" s="238">
        <v>0</v>
      </c>
      <c r="Q521" s="238">
        <v>12067</v>
      </c>
      <c r="R521" s="19">
        <f t="shared" si="31"/>
        <v>256609.01785</v>
      </c>
      <c r="S521" s="208">
        <f t="shared" si="29"/>
        <v>256609.01785</v>
      </c>
    </row>
    <row r="522" spans="1:19">
      <c r="A522" s="144" t="s">
        <v>488</v>
      </c>
      <c r="B522" s="242" t="s">
        <v>777</v>
      </c>
      <c r="C522" s="242"/>
      <c r="D522" s="242"/>
      <c r="E522" s="242"/>
      <c r="F522" s="242"/>
      <c r="G522" s="242"/>
      <c r="H522" s="242"/>
      <c r="I522" s="19"/>
      <c r="J522" s="206">
        <f t="shared" si="28"/>
        <v>0</v>
      </c>
      <c r="K522" s="242" t="s">
        <v>777</v>
      </c>
      <c r="L522" s="242"/>
      <c r="M522" s="242"/>
      <c r="N522" s="242"/>
      <c r="O522" s="242"/>
      <c r="P522" s="242"/>
      <c r="Q522" s="242"/>
      <c r="R522" s="19"/>
      <c r="S522" s="208">
        <f t="shared" si="29"/>
        <v>0</v>
      </c>
    </row>
    <row r="523" spans="1:19">
      <c r="A523" s="144" t="s">
        <v>410</v>
      </c>
      <c r="B523" s="238">
        <v>1</v>
      </c>
      <c r="C523" s="238">
        <v>140</v>
      </c>
      <c r="D523" s="238">
        <v>174</v>
      </c>
      <c r="E523" s="238">
        <v>0</v>
      </c>
      <c r="F523" s="238">
        <v>1</v>
      </c>
      <c r="G523" s="238">
        <v>0</v>
      </c>
      <c r="H523" s="238">
        <v>4</v>
      </c>
      <c r="I523" s="19">
        <f t="shared" ref="I523:I529" si="37">SUM(B523:H523)</f>
        <v>320</v>
      </c>
      <c r="J523" s="206">
        <f t="shared" si="28"/>
        <v>320</v>
      </c>
      <c r="K523" s="238">
        <v>5614.6656279999997</v>
      </c>
      <c r="L523" s="238">
        <v>23770.406958</v>
      </c>
      <c r="M523" s="238">
        <v>145871.77655700009</v>
      </c>
      <c r="N523" s="238">
        <v>0</v>
      </c>
      <c r="O523" s="238">
        <v>1396.4266319999999</v>
      </c>
      <c r="P523" s="238">
        <v>0</v>
      </c>
      <c r="Q523" s="238">
        <v>4645969.471802</v>
      </c>
      <c r="R523" s="19">
        <f t="shared" si="31"/>
        <v>4822622.7475770004</v>
      </c>
      <c r="S523" s="208">
        <f t="shared" si="29"/>
        <v>4822622.7475770004</v>
      </c>
    </row>
    <row r="524" spans="1:19">
      <c r="A524" s="144" t="s">
        <v>350</v>
      </c>
      <c r="B524" s="238">
        <v>104</v>
      </c>
      <c r="C524" s="238">
        <v>1208</v>
      </c>
      <c r="D524" s="238">
        <v>2265</v>
      </c>
      <c r="E524" s="238">
        <v>3</v>
      </c>
      <c r="F524" s="238">
        <v>17</v>
      </c>
      <c r="G524" s="238">
        <v>1</v>
      </c>
      <c r="H524" s="238">
        <v>90</v>
      </c>
      <c r="I524" s="19">
        <f t="shared" si="37"/>
        <v>3688</v>
      </c>
      <c r="J524" s="206">
        <f t="shared" si="28"/>
        <v>3688</v>
      </c>
      <c r="K524" s="238">
        <v>1715753.0582870001</v>
      </c>
      <c r="L524" s="238">
        <v>240615.13120100001</v>
      </c>
      <c r="M524" s="238">
        <v>2634829.3956469991</v>
      </c>
      <c r="N524" s="238">
        <v>2223.2094640000009</v>
      </c>
      <c r="O524" s="238">
        <v>7221.5324240000018</v>
      </c>
      <c r="P524" s="238">
        <v>11342</v>
      </c>
      <c r="Q524" s="238">
        <v>1444387.8182800009</v>
      </c>
      <c r="R524" s="19">
        <f t="shared" si="31"/>
        <v>6056372.1453029998</v>
      </c>
      <c r="S524" s="208">
        <f t="shared" si="29"/>
        <v>6056372.1453029998</v>
      </c>
    </row>
    <row r="525" spans="1:19">
      <c r="A525" s="144" t="s">
        <v>411</v>
      </c>
      <c r="B525" s="238">
        <v>62</v>
      </c>
      <c r="C525" s="238">
        <v>645</v>
      </c>
      <c r="D525" s="238">
        <v>1542</v>
      </c>
      <c r="E525" s="238">
        <v>1</v>
      </c>
      <c r="F525" s="238">
        <v>0</v>
      </c>
      <c r="G525" s="238">
        <v>1</v>
      </c>
      <c r="H525" s="238">
        <v>20</v>
      </c>
      <c r="I525" s="19">
        <f t="shared" si="37"/>
        <v>2271</v>
      </c>
      <c r="J525" s="206">
        <f t="shared" si="28"/>
        <v>2271</v>
      </c>
      <c r="K525" s="238">
        <v>1130129.3294500001</v>
      </c>
      <c r="L525" s="238">
        <v>120198.2079920001</v>
      </c>
      <c r="M525" s="238">
        <v>1615106.815940001</v>
      </c>
      <c r="N525" s="238">
        <v>1879</v>
      </c>
      <c r="O525" s="238">
        <v>50.025033000000001</v>
      </c>
      <c r="P525" s="238">
        <v>3490</v>
      </c>
      <c r="Q525" s="238">
        <v>291626.84411100001</v>
      </c>
      <c r="R525" s="19">
        <f t="shared" si="31"/>
        <v>3162480.2225260013</v>
      </c>
      <c r="S525" s="208">
        <f t="shared" si="29"/>
        <v>3162480.2225260013</v>
      </c>
    </row>
    <row r="526" spans="1:19">
      <c r="A526" s="144" t="s">
        <v>412</v>
      </c>
      <c r="B526" s="238">
        <v>37</v>
      </c>
      <c r="C526" s="238">
        <v>340</v>
      </c>
      <c r="D526" s="238">
        <v>539</v>
      </c>
      <c r="E526" s="238">
        <v>0</v>
      </c>
      <c r="F526" s="238">
        <v>0</v>
      </c>
      <c r="G526" s="238">
        <v>1</v>
      </c>
      <c r="H526" s="238">
        <v>5</v>
      </c>
      <c r="I526" s="19">
        <f t="shared" si="37"/>
        <v>922</v>
      </c>
      <c r="J526" s="206">
        <f t="shared" si="28"/>
        <v>922</v>
      </c>
      <c r="K526" s="238">
        <v>252073.426977</v>
      </c>
      <c r="L526" s="238">
        <v>73509.547519000014</v>
      </c>
      <c r="M526" s="238">
        <v>622428.47746599989</v>
      </c>
      <c r="N526" s="238">
        <v>0</v>
      </c>
      <c r="O526" s="238">
        <v>0</v>
      </c>
      <c r="P526" s="238">
        <v>1686</v>
      </c>
      <c r="Q526" s="238">
        <v>107491.82845</v>
      </c>
      <c r="R526" s="19">
        <f t="shared" si="31"/>
        <v>1057189.2804119999</v>
      </c>
      <c r="S526" s="208">
        <f t="shared" si="29"/>
        <v>1057189.2804119999</v>
      </c>
    </row>
    <row r="527" spans="1:19">
      <c r="A527" s="144" t="s">
        <v>413</v>
      </c>
      <c r="B527" s="238">
        <v>20</v>
      </c>
      <c r="C527" s="238">
        <v>292</v>
      </c>
      <c r="D527" s="238">
        <v>611</v>
      </c>
      <c r="E527" s="238">
        <v>0</v>
      </c>
      <c r="F527" s="238">
        <v>0</v>
      </c>
      <c r="G527" s="238">
        <v>4</v>
      </c>
      <c r="H527" s="238">
        <v>20</v>
      </c>
      <c r="I527" s="19">
        <f t="shared" si="37"/>
        <v>947</v>
      </c>
      <c r="J527" s="206">
        <f t="shared" si="28"/>
        <v>947</v>
      </c>
      <c r="K527" s="238">
        <v>485325.231264</v>
      </c>
      <c r="L527" s="238">
        <v>65639.628891</v>
      </c>
      <c r="M527" s="238">
        <v>750295.83860000002</v>
      </c>
      <c r="N527" s="238">
        <v>0</v>
      </c>
      <c r="O527" s="238">
        <v>0</v>
      </c>
      <c r="P527" s="238">
        <v>389257</v>
      </c>
      <c r="Q527" s="238">
        <v>296613.52756900003</v>
      </c>
      <c r="R527" s="19">
        <f t="shared" si="31"/>
        <v>1987131.2263239999</v>
      </c>
      <c r="S527" s="208">
        <f t="shared" si="29"/>
        <v>1987131.2263239999</v>
      </c>
    </row>
    <row r="528" spans="1:19">
      <c r="A528" s="144" t="s">
        <v>503</v>
      </c>
      <c r="B528" s="238">
        <v>1</v>
      </c>
      <c r="C528" s="238">
        <v>3</v>
      </c>
      <c r="D528" s="238">
        <v>3</v>
      </c>
      <c r="E528" s="238">
        <v>0</v>
      </c>
      <c r="F528" s="238">
        <v>0</v>
      </c>
      <c r="G528" s="238">
        <v>0</v>
      </c>
      <c r="H528" s="238">
        <v>0</v>
      </c>
      <c r="I528" s="19">
        <f t="shared" si="37"/>
        <v>7</v>
      </c>
      <c r="J528" s="206">
        <f t="shared" si="28"/>
        <v>7</v>
      </c>
      <c r="K528" s="238">
        <v>9297</v>
      </c>
      <c r="L528" s="238">
        <v>707.717311</v>
      </c>
      <c r="M528" s="238">
        <v>6335.9405520000009</v>
      </c>
      <c r="N528" s="238">
        <v>0</v>
      </c>
      <c r="O528" s="238">
        <v>0</v>
      </c>
      <c r="P528" s="238">
        <v>0</v>
      </c>
      <c r="Q528" s="238">
        <v>0</v>
      </c>
      <c r="R528" s="19">
        <f t="shared" si="31"/>
        <v>16340.657863</v>
      </c>
      <c r="S528" s="208">
        <f t="shared" si="29"/>
        <v>16340.657863</v>
      </c>
    </row>
    <row r="529" spans="1:19">
      <c r="A529" s="144" t="s">
        <v>414</v>
      </c>
      <c r="B529" s="238">
        <v>1</v>
      </c>
      <c r="C529" s="238">
        <v>88</v>
      </c>
      <c r="D529" s="238">
        <v>68</v>
      </c>
      <c r="E529" s="238">
        <v>0</v>
      </c>
      <c r="F529" s="238">
        <v>1</v>
      </c>
      <c r="G529" s="238">
        <v>0</v>
      </c>
      <c r="H529" s="238">
        <v>1</v>
      </c>
      <c r="I529" s="19">
        <f t="shared" si="37"/>
        <v>159</v>
      </c>
      <c r="J529" s="206">
        <f t="shared" si="28"/>
        <v>159</v>
      </c>
      <c r="K529" s="238">
        <v>2926</v>
      </c>
      <c r="L529" s="238">
        <v>21293.88196499999</v>
      </c>
      <c r="M529" s="238">
        <v>53698.821405000002</v>
      </c>
      <c r="N529" s="238">
        <v>0</v>
      </c>
      <c r="O529" s="238">
        <v>1205</v>
      </c>
      <c r="P529" s="238">
        <v>0</v>
      </c>
      <c r="Q529" s="238">
        <v>212</v>
      </c>
      <c r="R529" s="19">
        <f t="shared" si="31"/>
        <v>79335.703369999988</v>
      </c>
      <c r="S529" s="208">
        <f t="shared" si="29"/>
        <v>79335.703369999988</v>
      </c>
    </row>
    <row r="530" spans="1:19">
      <c r="A530" s="144" t="s">
        <v>415</v>
      </c>
      <c r="B530" s="238"/>
      <c r="C530" s="238"/>
      <c r="D530" s="238"/>
      <c r="E530" s="238"/>
      <c r="F530" s="238"/>
      <c r="G530" s="238"/>
      <c r="H530" s="238"/>
      <c r="I530" s="19"/>
      <c r="J530" s="206">
        <f t="shared" si="28"/>
        <v>0</v>
      </c>
      <c r="K530" s="238"/>
      <c r="L530" s="238"/>
      <c r="M530" s="238"/>
      <c r="N530" s="238"/>
      <c r="O530" s="238"/>
      <c r="P530" s="238"/>
      <c r="Q530" s="238"/>
      <c r="R530" s="19"/>
      <c r="S530" s="208">
        <f t="shared" si="29"/>
        <v>0</v>
      </c>
    </row>
    <row r="531" spans="1:19">
      <c r="A531" s="144" t="s">
        <v>351</v>
      </c>
      <c r="B531" s="238"/>
      <c r="C531" s="238"/>
      <c r="D531" s="238"/>
      <c r="E531" s="238"/>
      <c r="F531" s="238"/>
      <c r="G531" s="238"/>
      <c r="H531" s="238"/>
      <c r="I531" s="19"/>
      <c r="J531" s="206">
        <f t="shared" si="28"/>
        <v>0</v>
      </c>
      <c r="K531" s="238"/>
      <c r="L531" s="238"/>
      <c r="M531" s="238"/>
      <c r="N531" s="238"/>
      <c r="O531" s="238"/>
      <c r="P531" s="238"/>
      <c r="Q531" s="238"/>
      <c r="R531" s="19"/>
      <c r="S531" s="208">
        <f t="shared" si="29"/>
        <v>0</v>
      </c>
    </row>
    <row r="532" spans="1:19">
      <c r="A532" s="144" t="s">
        <v>472</v>
      </c>
      <c r="B532" s="238">
        <v>60</v>
      </c>
      <c r="C532" s="238">
        <v>1879</v>
      </c>
      <c r="D532" s="238">
        <v>2403</v>
      </c>
      <c r="E532" s="238">
        <v>1</v>
      </c>
      <c r="F532" s="238">
        <v>6</v>
      </c>
      <c r="G532" s="238">
        <v>2</v>
      </c>
      <c r="H532" s="238">
        <v>68</v>
      </c>
      <c r="I532" s="19">
        <f t="shared" ref="I532:I539" si="38">SUM(B532:H532)</f>
        <v>4419</v>
      </c>
      <c r="J532" s="206">
        <f t="shared" si="28"/>
        <v>4419</v>
      </c>
      <c r="K532" s="238">
        <v>796636.77617700037</v>
      </c>
      <c r="L532" s="238">
        <v>394439.34760299989</v>
      </c>
      <c r="M532" s="238">
        <v>2503271.8743650001</v>
      </c>
      <c r="N532" s="238">
        <v>45</v>
      </c>
      <c r="O532" s="238">
        <v>6029.8985620000003</v>
      </c>
      <c r="P532" s="238">
        <v>36396.503832000002</v>
      </c>
      <c r="Q532" s="238">
        <v>1774921.9348550001</v>
      </c>
      <c r="R532" s="19">
        <f t="shared" si="31"/>
        <v>5511741.3353940006</v>
      </c>
      <c r="S532" s="208">
        <f t="shared" si="29"/>
        <v>5511741.3353940006</v>
      </c>
    </row>
    <row r="533" spans="1:19">
      <c r="A533" s="144" t="s">
        <v>352</v>
      </c>
      <c r="B533" s="238">
        <v>1</v>
      </c>
      <c r="C533" s="238">
        <v>183</v>
      </c>
      <c r="D533" s="238">
        <v>183</v>
      </c>
      <c r="E533" s="238">
        <v>1</v>
      </c>
      <c r="F533" s="238">
        <v>1</v>
      </c>
      <c r="G533" s="238">
        <v>0</v>
      </c>
      <c r="H533" s="238">
        <v>1</v>
      </c>
      <c r="I533" s="19">
        <f t="shared" si="38"/>
        <v>370</v>
      </c>
      <c r="J533" s="206">
        <f t="shared" si="28"/>
        <v>370</v>
      </c>
      <c r="K533" s="238">
        <v>943</v>
      </c>
      <c r="L533" s="238">
        <v>37236.340680000001</v>
      </c>
      <c r="M533" s="238">
        <v>170741.37505</v>
      </c>
      <c r="N533" s="238">
        <v>98</v>
      </c>
      <c r="O533" s="238">
        <v>87</v>
      </c>
      <c r="P533" s="238">
        <v>0</v>
      </c>
      <c r="Q533" s="238">
        <v>813.50918000000001</v>
      </c>
      <c r="R533" s="19">
        <f t="shared" si="31"/>
        <v>209919.22490999999</v>
      </c>
      <c r="S533" s="208">
        <f t="shared" si="29"/>
        <v>209919.22490999999</v>
      </c>
    </row>
    <row r="534" spans="1:19">
      <c r="A534" s="144" t="s">
        <v>416</v>
      </c>
      <c r="B534" s="238">
        <v>2</v>
      </c>
      <c r="C534" s="238">
        <v>103</v>
      </c>
      <c r="D534" s="238">
        <v>271</v>
      </c>
      <c r="E534" s="238">
        <v>0</v>
      </c>
      <c r="F534" s="238">
        <v>0</v>
      </c>
      <c r="G534" s="238">
        <v>0</v>
      </c>
      <c r="H534" s="238">
        <v>3</v>
      </c>
      <c r="I534" s="19">
        <f t="shared" si="38"/>
        <v>379</v>
      </c>
      <c r="J534" s="206">
        <f t="shared" si="28"/>
        <v>379</v>
      </c>
      <c r="K534" s="238">
        <v>48712.866596</v>
      </c>
      <c r="L534" s="238">
        <v>27652.14782799999</v>
      </c>
      <c r="M534" s="238">
        <v>356292.15881999978</v>
      </c>
      <c r="N534" s="238">
        <v>0</v>
      </c>
      <c r="O534" s="238">
        <v>0</v>
      </c>
      <c r="P534" s="238">
        <v>0</v>
      </c>
      <c r="Q534" s="238">
        <v>571</v>
      </c>
      <c r="R534" s="19">
        <f t="shared" si="31"/>
        <v>433228.17324399977</v>
      </c>
      <c r="S534" s="208">
        <f t="shared" si="29"/>
        <v>433228.17324399977</v>
      </c>
    </row>
    <row r="535" spans="1:19">
      <c r="A535" s="144" t="s">
        <v>497</v>
      </c>
      <c r="B535" s="238">
        <v>0</v>
      </c>
      <c r="C535" s="238">
        <v>3</v>
      </c>
      <c r="D535" s="238">
        <v>35</v>
      </c>
      <c r="E535" s="238">
        <v>0</v>
      </c>
      <c r="F535" s="238">
        <v>0</v>
      </c>
      <c r="G535" s="238">
        <v>1</v>
      </c>
      <c r="H535" s="238">
        <v>0</v>
      </c>
      <c r="I535" s="19">
        <f t="shared" si="38"/>
        <v>39</v>
      </c>
      <c r="J535" s="206">
        <f t="shared" si="28"/>
        <v>39</v>
      </c>
      <c r="K535" s="238">
        <v>0</v>
      </c>
      <c r="L535" s="238">
        <v>780.54278399999998</v>
      </c>
      <c r="M535" s="238">
        <v>44860.729984000012</v>
      </c>
      <c r="N535" s="238">
        <v>0</v>
      </c>
      <c r="O535" s="238">
        <v>0</v>
      </c>
      <c r="P535" s="238">
        <v>121</v>
      </c>
      <c r="Q535" s="238">
        <v>0</v>
      </c>
      <c r="R535" s="19">
        <f t="shared" si="31"/>
        <v>45762.27276800001</v>
      </c>
      <c r="S535" s="208">
        <f t="shared" si="29"/>
        <v>45762.27276800001</v>
      </c>
    </row>
    <row r="536" spans="1:19">
      <c r="A536" s="144" t="s">
        <v>498</v>
      </c>
      <c r="B536" s="238">
        <v>0</v>
      </c>
      <c r="C536" s="238">
        <v>11</v>
      </c>
      <c r="D536" s="238">
        <v>45</v>
      </c>
      <c r="E536" s="238">
        <v>0</v>
      </c>
      <c r="F536" s="238">
        <v>0</v>
      </c>
      <c r="G536" s="238">
        <v>0</v>
      </c>
      <c r="H536" s="238">
        <v>0</v>
      </c>
      <c r="I536" s="19">
        <f t="shared" si="38"/>
        <v>56</v>
      </c>
      <c r="J536" s="206">
        <f t="shared" si="28"/>
        <v>56</v>
      </c>
      <c r="K536" s="238">
        <v>0</v>
      </c>
      <c r="L536" s="238">
        <v>2492.1182760000002</v>
      </c>
      <c r="M536" s="238">
        <v>51851.523950000003</v>
      </c>
      <c r="N536" s="238">
        <v>0</v>
      </c>
      <c r="O536" s="238">
        <v>0</v>
      </c>
      <c r="P536" s="238">
        <v>0</v>
      </c>
      <c r="Q536" s="238">
        <v>0</v>
      </c>
      <c r="R536" s="19">
        <f>SUM(K536:Q536)</f>
        <v>54343.642226000004</v>
      </c>
      <c r="S536" s="208">
        <f t="shared" si="29"/>
        <v>54343.642226000004</v>
      </c>
    </row>
    <row r="537" spans="1:19">
      <c r="A537" s="144" t="s">
        <v>353</v>
      </c>
      <c r="B537" s="238">
        <v>2</v>
      </c>
      <c r="C537" s="238">
        <v>84</v>
      </c>
      <c r="D537" s="238">
        <v>197</v>
      </c>
      <c r="E537" s="238">
        <v>0</v>
      </c>
      <c r="F537" s="238">
        <v>0</v>
      </c>
      <c r="G537" s="238">
        <v>0</v>
      </c>
      <c r="H537" s="238">
        <v>0</v>
      </c>
      <c r="I537" s="19">
        <f t="shared" si="38"/>
        <v>283</v>
      </c>
      <c r="J537" s="206">
        <f t="shared" si="28"/>
        <v>283</v>
      </c>
      <c r="K537" s="238">
        <v>7511</v>
      </c>
      <c r="L537" s="238">
        <v>17293.311227999999</v>
      </c>
      <c r="M537" s="238">
        <v>208145.92652599991</v>
      </c>
      <c r="N537" s="238">
        <v>0</v>
      </c>
      <c r="O537" s="238">
        <v>0</v>
      </c>
      <c r="P537" s="238">
        <v>0</v>
      </c>
      <c r="Q537" s="238">
        <v>0</v>
      </c>
      <c r="R537" s="19">
        <f t="shared" si="31"/>
        <v>232950.23775399991</v>
      </c>
      <c r="S537" s="208">
        <f t="shared" si="29"/>
        <v>232950.23775399991</v>
      </c>
    </row>
    <row r="538" spans="1:19">
      <c r="A538" s="144" t="s">
        <v>417</v>
      </c>
      <c r="B538" s="238">
        <v>25</v>
      </c>
      <c r="C538" s="238">
        <v>588</v>
      </c>
      <c r="D538" s="238">
        <v>1376</v>
      </c>
      <c r="E538" s="238">
        <v>0</v>
      </c>
      <c r="F538" s="238">
        <v>0</v>
      </c>
      <c r="G538" s="238">
        <v>3</v>
      </c>
      <c r="H538" s="238">
        <v>28</v>
      </c>
      <c r="I538" s="19">
        <f t="shared" si="38"/>
        <v>2020</v>
      </c>
      <c r="J538" s="206">
        <f t="shared" si="28"/>
        <v>2020</v>
      </c>
      <c r="K538" s="238">
        <v>205520.36282800001</v>
      </c>
      <c r="L538" s="238">
        <v>139562.16229599999</v>
      </c>
      <c r="M538" s="238">
        <v>1513090.556994</v>
      </c>
      <c r="N538" s="238">
        <v>0</v>
      </c>
      <c r="O538" s="238">
        <v>0</v>
      </c>
      <c r="P538" s="238">
        <v>3836.7061680000002</v>
      </c>
      <c r="Q538" s="238">
        <v>4014622.6149000009</v>
      </c>
      <c r="R538" s="19">
        <f t="shared" si="31"/>
        <v>5876632.4031860009</v>
      </c>
      <c r="S538" s="208">
        <f t="shared" si="29"/>
        <v>5876632.4031860009</v>
      </c>
    </row>
    <row r="539" spans="1:19">
      <c r="A539" s="144" t="s">
        <v>354</v>
      </c>
      <c r="B539" s="238">
        <v>6</v>
      </c>
      <c r="C539" s="238">
        <v>180</v>
      </c>
      <c r="D539" s="238">
        <v>234</v>
      </c>
      <c r="E539" s="238">
        <v>0</v>
      </c>
      <c r="F539" s="238">
        <v>1</v>
      </c>
      <c r="G539" s="238">
        <v>0</v>
      </c>
      <c r="H539" s="238">
        <v>3</v>
      </c>
      <c r="I539" s="19">
        <f t="shared" si="38"/>
        <v>424</v>
      </c>
      <c r="J539" s="206">
        <f t="shared" si="28"/>
        <v>424</v>
      </c>
      <c r="K539" s="238">
        <v>61007</v>
      </c>
      <c r="L539" s="238">
        <v>39587.592751999997</v>
      </c>
      <c r="M539" s="238">
        <v>219751.58188400001</v>
      </c>
      <c r="N539" s="238">
        <v>0</v>
      </c>
      <c r="O539" s="238">
        <v>9</v>
      </c>
      <c r="P539" s="238">
        <v>0</v>
      </c>
      <c r="Q539" s="238">
        <v>1080.5431619999999</v>
      </c>
      <c r="R539" s="19">
        <f t="shared" si="31"/>
        <v>321435.71779800003</v>
      </c>
      <c r="S539" s="208">
        <f t="shared" si="29"/>
        <v>321435.71779800003</v>
      </c>
    </row>
    <row r="540" spans="1:19">
      <c r="A540" s="144" t="s">
        <v>355</v>
      </c>
      <c r="B540" s="238"/>
      <c r="C540" s="238"/>
      <c r="D540" s="238"/>
      <c r="E540" s="238"/>
      <c r="F540" s="238"/>
      <c r="G540" s="238"/>
      <c r="H540" s="238"/>
      <c r="I540" s="19"/>
      <c r="J540" s="206">
        <f t="shared" si="28"/>
        <v>0</v>
      </c>
      <c r="K540" s="238"/>
      <c r="L540" s="238"/>
      <c r="M540" s="238"/>
      <c r="N540" s="238"/>
      <c r="O540" s="238"/>
      <c r="P540" s="238"/>
      <c r="Q540" s="238"/>
      <c r="R540" s="19"/>
      <c r="S540" s="208">
        <f t="shared" si="29"/>
        <v>0</v>
      </c>
    </row>
    <row r="541" spans="1:19">
      <c r="A541" s="144" t="s">
        <v>418</v>
      </c>
      <c r="B541" s="238"/>
      <c r="C541" s="238"/>
      <c r="D541" s="238"/>
      <c r="E541" s="238"/>
      <c r="F541" s="238"/>
      <c r="G541" s="238"/>
      <c r="H541" s="238"/>
      <c r="I541" s="19"/>
      <c r="J541" s="206">
        <f t="shared" si="28"/>
        <v>0</v>
      </c>
      <c r="K541" s="238"/>
      <c r="L541" s="238"/>
      <c r="M541" s="238"/>
      <c r="N541" s="238"/>
      <c r="O541" s="238"/>
      <c r="P541" s="238"/>
      <c r="Q541" s="238"/>
      <c r="R541" s="19"/>
      <c r="S541" s="208">
        <f t="shared" si="29"/>
        <v>0</v>
      </c>
    </row>
    <row r="542" spans="1:19">
      <c r="A542" s="144" t="s">
        <v>419</v>
      </c>
      <c r="B542" s="238">
        <v>26</v>
      </c>
      <c r="C542" s="238">
        <v>269</v>
      </c>
      <c r="D542" s="238">
        <v>875</v>
      </c>
      <c r="E542" s="238">
        <v>1</v>
      </c>
      <c r="F542" s="238">
        <v>1</v>
      </c>
      <c r="G542" s="238">
        <v>3</v>
      </c>
      <c r="H542" s="238">
        <v>37</v>
      </c>
      <c r="I542" s="19">
        <f t="shared" ref="I542:I545" si="39">SUM(B542:H542)</f>
        <v>1212</v>
      </c>
      <c r="J542" s="206">
        <f t="shared" si="28"/>
        <v>1212</v>
      </c>
      <c r="K542" s="238">
        <v>425684.750741</v>
      </c>
      <c r="L542" s="238">
        <v>68265.533028000005</v>
      </c>
      <c r="M542" s="238">
        <v>1079724.664962</v>
      </c>
      <c r="N542" s="238">
        <v>85.497845999999996</v>
      </c>
      <c r="O542" s="238">
        <v>823.16530799999998</v>
      </c>
      <c r="P542" s="238">
        <v>2307368.168085</v>
      </c>
      <c r="Q542" s="238">
        <v>5471350.7662239997</v>
      </c>
      <c r="R542" s="19">
        <f t="shared" si="31"/>
        <v>9353302.5461940002</v>
      </c>
      <c r="S542" s="208">
        <f t="shared" si="29"/>
        <v>9353302.5461940002</v>
      </c>
    </row>
    <row r="543" spans="1:19">
      <c r="A543" s="144" t="s">
        <v>356</v>
      </c>
      <c r="B543" s="238">
        <v>6</v>
      </c>
      <c r="C543" s="238">
        <v>190</v>
      </c>
      <c r="D543" s="238">
        <v>226</v>
      </c>
      <c r="E543" s="238">
        <v>0</v>
      </c>
      <c r="F543" s="238">
        <v>2</v>
      </c>
      <c r="G543" s="238">
        <v>0</v>
      </c>
      <c r="H543" s="238">
        <v>1</v>
      </c>
      <c r="I543" s="19">
        <f t="shared" si="39"/>
        <v>425</v>
      </c>
      <c r="J543" s="206">
        <f t="shared" si="28"/>
        <v>425</v>
      </c>
      <c r="K543" s="238">
        <v>128201.61371200001</v>
      </c>
      <c r="L543" s="238">
        <v>31298.06943</v>
      </c>
      <c r="M543" s="238">
        <v>236287.40724</v>
      </c>
      <c r="N543" s="238">
        <v>394.08625999999992</v>
      </c>
      <c r="O543" s="238">
        <v>1582.5238159999999</v>
      </c>
      <c r="P543" s="238">
        <v>0</v>
      </c>
      <c r="Q543" s="238">
        <v>5</v>
      </c>
      <c r="R543" s="19">
        <f t="shared" si="31"/>
        <v>397768.70045799995</v>
      </c>
      <c r="S543" s="208">
        <f t="shared" si="29"/>
        <v>397768.70045799995</v>
      </c>
    </row>
    <row r="544" spans="1:19">
      <c r="A544" s="144" t="s">
        <v>357</v>
      </c>
      <c r="B544" s="238">
        <v>15</v>
      </c>
      <c r="C544" s="238">
        <v>516</v>
      </c>
      <c r="D544" s="238">
        <v>474</v>
      </c>
      <c r="E544" s="238">
        <v>3</v>
      </c>
      <c r="F544" s="238">
        <v>4</v>
      </c>
      <c r="G544" s="238">
        <v>0</v>
      </c>
      <c r="H544" s="238">
        <v>36</v>
      </c>
      <c r="I544" s="19">
        <f t="shared" si="39"/>
        <v>1048</v>
      </c>
      <c r="J544" s="206">
        <f t="shared" si="28"/>
        <v>1048</v>
      </c>
      <c r="K544" s="238">
        <v>91292</v>
      </c>
      <c r="L544" s="238">
        <v>78524.180773</v>
      </c>
      <c r="M544" s="238">
        <v>477828.18006999989</v>
      </c>
      <c r="N544" s="238">
        <v>2350</v>
      </c>
      <c r="O544" s="238">
        <v>8442.8532839999989</v>
      </c>
      <c r="P544" s="238">
        <v>0</v>
      </c>
      <c r="Q544" s="238">
        <v>89029.821440000014</v>
      </c>
      <c r="R544" s="19">
        <f t="shared" si="31"/>
        <v>747467.03556699981</v>
      </c>
      <c r="S544" s="208">
        <f t="shared" si="29"/>
        <v>747467.03556699981</v>
      </c>
    </row>
    <row r="545" spans="1:19">
      <c r="A545" s="144" t="s">
        <v>358</v>
      </c>
      <c r="B545" s="238">
        <v>28</v>
      </c>
      <c r="C545" s="238">
        <v>549</v>
      </c>
      <c r="D545" s="238">
        <v>1038</v>
      </c>
      <c r="E545" s="238">
        <v>0</v>
      </c>
      <c r="F545" s="238">
        <v>4</v>
      </c>
      <c r="G545" s="238">
        <v>2</v>
      </c>
      <c r="H545" s="238">
        <v>25</v>
      </c>
      <c r="I545" s="19">
        <f t="shared" si="39"/>
        <v>1646</v>
      </c>
      <c r="J545" s="206">
        <f t="shared" si="28"/>
        <v>1646</v>
      </c>
      <c r="K545" s="238">
        <v>183972.56779199999</v>
      </c>
      <c r="L545" s="238">
        <v>109273.717542</v>
      </c>
      <c r="M545" s="238">
        <v>1067988.197195</v>
      </c>
      <c r="N545" s="238">
        <v>0</v>
      </c>
      <c r="O545" s="238">
        <v>1743</v>
      </c>
      <c r="P545" s="238">
        <v>20515</v>
      </c>
      <c r="Q545" s="238">
        <v>576226.83211700013</v>
      </c>
      <c r="R545" s="19">
        <f t="shared" si="31"/>
        <v>1959719.314646</v>
      </c>
      <c r="S545" s="208">
        <f t="shared" si="29"/>
        <v>1959719.314646</v>
      </c>
    </row>
    <row r="546" spans="1:19">
      <c r="A546" s="144" t="s">
        <v>359</v>
      </c>
      <c r="B546" s="238"/>
      <c r="C546" s="238"/>
      <c r="D546" s="238"/>
      <c r="E546" s="238"/>
      <c r="F546" s="238"/>
      <c r="G546" s="238"/>
      <c r="H546" s="238"/>
      <c r="I546" s="19"/>
      <c r="J546" s="206">
        <f t="shared" si="28"/>
        <v>0</v>
      </c>
      <c r="K546" s="238"/>
      <c r="L546" s="238"/>
      <c r="M546" s="238"/>
      <c r="N546" s="238"/>
      <c r="O546" s="238"/>
      <c r="P546" s="238"/>
      <c r="Q546" s="238"/>
      <c r="R546" s="19"/>
      <c r="S546" s="208">
        <f t="shared" si="29"/>
        <v>0</v>
      </c>
    </row>
    <row r="547" spans="1:19">
      <c r="A547" s="144" t="s">
        <v>420</v>
      </c>
      <c r="B547" s="238">
        <v>17</v>
      </c>
      <c r="C547" s="238">
        <v>385</v>
      </c>
      <c r="D547" s="238">
        <v>854</v>
      </c>
      <c r="E547" s="238">
        <v>0</v>
      </c>
      <c r="F547" s="238">
        <v>6</v>
      </c>
      <c r="G547" s="238">
        <v>1</v>
      </c>
      <c r="H547" s="238">
        <v>19</v>
      </c>
      <c r="I547" s="19">
        <f t="shared" ref="I547:I550" si="40">SUM(B547:H547)</f>
        <v>1282</v>
      </c>
      <c r="J547" s="206">
        <f t="shared" si="28"/>
        <v>1282</v>
      </c>
      <c r="K547" s="238">
        <v>132701.12870199999</v>
      </c>
      <c r="L547" s="238">
        <v>118408.575833</v>
      </c>
      <c r="M547" s="238">
        <v>792320.47973700007</v>
      </c>
      <c r="N547" s="238">
        <v>0</v>
      </c>
      <c r="O547" s="238">
        <v>1662.207735</v>
      </c>
      <c r="P547" s="238">
        <v>1079</v>
      </c>
      <c r="Q547" s="238">
        <v>428061.61254399997</v>
      </c>
      <c r="R547" s="19">
        <f t="shared" si="31"/>
        <v>1474233.004551</v>
      </c>
      <c r="S547" s="208">
        <f t="shared" si="29"/>
        <v>1474233.004551</v>
      </c>
    </row>
    <row r="548" spans="1:19">
      <c r="A548" s="144" t="s">
        <v>421</v>
      </c>
      <c r="B548" s="238">
        <v>1</v>
      </c>
      <c r="C548" s="238">
        <v>87</v>
      </c>
      <c r="D548" s="238">
        <v>132</v>
      </c>
      <c r="E548" s="238">
        <v>0</v>
      </c>
      <c r="F548" s="238">
        <v>0</v>
      </c>
      <c r="G548" s="238">
        <v>0</v>
      </c>
      <c r="H548" s="238">
        <v>0</v>
      </c>
      <c r="I548" s="19">
        <f t="shared" si="40"/>
        <v>220</v>
      </c>
      <c r="J548" s="206">
        <f t="shared" si="28"/>
        <v>220</v>
      </c>
      <c r="K548" s="238">
        <v>7657</v>
      </c>
      <c r="L548" s="238">
        <v>18253.604868000009</v>
      </c>
      <c r="M548" s="238">
        <v>160063.78353700001</v>
      </c>
      <c r="N548" s="238">
        <v>0</v>
      </c>
      <c r="O548" s="238">
        <v>0</v>
      </c>
      <c r="P548" s="238">
        <v>0</v>
      </c>
      <c r="Q548" s="238">
        <v>0</v>
      </c>
      <c r="R548" s="19">
        <f t="shared" si="31"/>
        <v>185974.38840500003</v>
      </c>
      <c r="S548" s="208">
        <f t="shared" si="29"/>
        <v>185974.38840500003</v>
      </c>
    </row>
    <row r="549" spans="1:19">
      <c r="A549" s="144" t="s">
        <v>422</v>
      </c>
      <c r="B549" s="238">
        <v>4</v>
      </c>
      <c r="C549" s="238">
        <v>53</v>
      </c>
      <c r="D549" s="238">
        <v>156</v>
      </c>
      <c r="E549" s="238">
        <v>0</v>
      </c>
      <c r="F549" s="238">
        <v>0</v>
      </c>
      <c r="G549" s="238">
        <v>1</v>
      </c>
      <c r="H549" s="238">
        <v>1</v>
      </c>
      <c r="I549" s="19">
        <f t="shared" si="40"/>
        <v>215</v>
      </c>
      <c r="J549" s="206">
        <f t="shared" si="28"/>
        <v>215</v>
      </c>
      <c r="K549" s="238">
        <v>22553.788681999999</v>
      </c>
      <c r="L549" s="238">
        <v>13941.183002</v>
      </c>
      <c r="M549" s="238">
        <v>183523.28401599999</v>
      </c>
      <c r="N549" s="238">
        <v>0</v>
      </c>
      <c r="O549" s="238">
        <v>0</v>
      </c>
      <c r="P549" s="238">
        <v>92195</v>
      </c>
      <c r="Q549" s="238">
        <v>24956</v>
      </c>
      <c r="R549" s="19">
        <f t="shared" si="31"/>
        <v>337169.25569999998</v>
      </c>
      <c r="S549" s="208">
        <f t="shared" si="29"/>
        <v>337169.25569999998</v>
      </c>
    </row>
    <row r="550" spans="1:19">
      <c r="A550" s="144" t="s">
        <v>423</v>
      </c>
      <c r="B550" s="238">
        <v>1</v>
      </c>
      <c r="C550" s="238">
        <v>66</v>
      </c>
      <c r="D550" s="238">
        <v>162</v>
      </c>
      <c r="E550" s="238">
        <v>0</v>
      </c>
      <c r="F550" s="238">
        <v>0</v>
      </c>
      <c r="G550" s="238">
        <v>0</v>
      </c>
      <c r="H550" s="238">
        <v>1</v>
      </c>
      <c r="I550" s="19">
        <f t="shared" si="40"/>
        <v>230</v>
      </c>
      <c r="J550" s="206">
        <f t="shared" si="28"/>
        <v>230</v>
      </c>
      <c r="K550" s="238">
        <v>5864.163211</v>
      </c>
      <c r="L550" s="238">
        <v>19473.920967999999</v>
      </c>
      <c r="M550" s="238">
        <v>171219.4566</v>
      </c>
      <c r="N550" s="238">
        <v>0</v>
      </c>
      <c r="O550" s="238">
        <v>0</v>
      </c>
      <c r="P550" s="238">
        <v>0</v>
      </c>
      <c r="Q550" s="238">
        <v>51013.343285000003</v>
      </c>
      <c r="R550" s="19">
        <f t="shared" si="31"/>
        <v>247570.88406400001</v>
      </c>
      <c r="S550" s="208">
        <f t="shared" si="29"/>
        <v>247570.88406400001</v>
      </c>
    </row>
    <row r="551" spans="1:19">
      <c r="A551" s="144" t="s">
        <v>360</v>
      </c>
      <c r="B551" s="238"/>
      <c r="C551" s="238"/>
      <c r="D551" s="238"/>
      <c r="E551" s="238"/>
      <c r="F551" s="238"/>
      <c r="G551" s="238"/>
      <c r="H551" s="238"/>
      <c r="I551" s="19"/>
      <c r="J551" s="206">
        <f t="shared" si="28"/>
        <v>0</v>
      </c>
      <c r="K551" s="238"/>
      <c r="L551" s="238"/>
      <c r="M551" s="238"/>
      <c r="N551" s="238"/>
      <c r="O551" s="238"/>
      <c r="P551" s="238"/>
      <c r="Q551" s="238"/>
      <c r="R551" s="19"/>
      <c r="S551" s="208">
        <f t="shared" si="29"/>
        <v>0</v>
      </c>
    </row>
    <row r="552" spans="1:19">
      <c r="A552" s="144" t="s">
        <v>361</v>
      </c>
      <c r="B552" s="238">
        <v>12</v>
      </c>
      <c r="C552" s="238">
        <v>350</v>
      </c>
      <c r="D552" s="238">
        <v>265</v>
      </c>
      <c r="E552" s="238">
        <v>0</v>
      </c>
      <c r="F552" s="238">
        <v>1</v>
      </c>
      <c r="G552" s="238">
        <v>1</v>
      </c>
      <c r="H552" s="238">
        <v>47</v>
      </c>
      <c r="I552" s="19">
        <f t="shared" ref="I552" si="41">SUM(B552:H552)</f>
        <v>676</v>
      </c>
      <c r="J552" s="206">
        <f t="shared" si="28"/>
        <v>676</v>
      </c>
      <c r="K552" s="238">
        <v>262509.58636700001</v>
      </c>
      <c r="L552" s="238">
        <v>55839.176149999992</v>
      </c>
      <c r="M552" s="238">
        <v>274411.83480100002</v>
      </c>
      <c r="N552" s="238">
        <v>0</v>
      </c>
      <c r="O552" s="238">
        <v>223.13446400000001</v>
      </c>
      <c r="P552" s="238">
        <v>850.70014399999991</v>
      </c>
      <c r="Q552" s="238">
        <v>551080.98593600001</v>
      </c>
      <c r="R552" s="19">
        <f t="shared" si="31"/>
        <v>1144915.4178619999</v>
      </c>
      <c r="S552" s="208">
        <f t="shared" si="29"/>
        <v>1144915.4178619999</v>
      </c>
    </row>
    <row r="553" spans="1:19">
      <c r="A553" s="144" t="s">
        <v>424</v>
      </c>
      <c r="B553" s="238"/>
      <c r="C553" s="238"/>
      <c r="D553" s="238"/>
      <c r="E553" s="238"/>
      <c r="F553" s="238"/>
      <c r="G553" s="238"/>
      <c r="H553" s="238"/>
      <c r="I553" s="19"/>
      <c r="J553" s="206">
        <f t="shared" si="28"/>
        <v>0</v>
      </c>
      <c r="K553" s="238"/>
      <c r="L553" s="238"/>
      <c r="M553" s="238"/>
      <c r="N553" s="238"/>
      <c r="O553" s="238"/>
      <c r="P553" s="238"/>
      <c r="Q553" s="238"/>
      <c r="R553" s="19"/>
      <c r="S553" s="208">
        <f t="shared" si="29"/>
        <v>0</v>
      </c>
    </row>
    <row r="554" spans="1:19">
      <c r="A554" s="144" t="s">
        <v>425</v>
      </c>
      <c r="B554" s="238">
        <v>11</v>
      </c>
      <c r="C554" s="238">
        <v>195</v>
      </c>
      <c r="D554" s="238">
        <v>432</v>
      </c>
      <c r="E554" s="238">
        <v>0</v>
      </c>
      <c r="F554" s="238">
        <v>0</v>
      </c>
      <c r="G554" s="238">
        <v>2</v>
      </c>
      <c r="H554" s="238">
        <v>14</v>
      </c>
      <c r="I554" s="19">
        <f t="shared" ref="I554:I558" si="42">SUM(B554:H554)</f>
        <v>654</v>
      </c>
      <c r="J554" s="206">
        <f t="shared" si="28"/>
        <v>654</v>
      </c>
      <c r="K554" s="238">
        <v>87645.763669999971</v>
      </c>
      <c r="L554" s="238">
        <v>47771.455231000007</v>
      </c>
      <c r="M554" s="238">
        <v>372575.71254799998</v>
      </c>
      <c r="N554" s="238">
        <v>0</v>
      </c>
      <c r="O554" s="238">
        <v>0</v>
      </c>
      <c r="P554" s="238">
        <v>41588</v>
      </c>
      <c r="Q554" s="238">
        <v>2620656.8074059999</v>
      </c>
      <c r="R554" s="19">
        <f t="shared" si="31"/>
        <v>3170237.7388549997</v>
      </c>
      <c r="S554" s="208">
        <f t="shared" si="29"/>
        <v>3170237.7388549997</v>
      </c>
    </row>
    <row r="555" spans="1:19">
      <c r="A555" s="144" t="s">
        <v>362</v>
      </c>
      <c r="B555" s="238">
        <v>7</v>
      </c>
      <c r="C555" s="238">
        <v>181</v>
      </c>
      <c r="D555" s="238">
        <v>436</v>
      </c>
      <c r="E555" s="238">
        <v>0</v>
      </c>
      <c r="F555" s="238">
        <v>3</v>
      </c>
      <c r="G555" s="238">
        <v>0</v>
      </c>
      <c r="H555" s="238">
        <v>15</v>
      </c>
      <c r="I555" s="19">
        <f t="shared" si="42"/>
        <v>642</v>
      </c>
      <c r="J555" s="206">
        <f t="shared" si="28"/>
        <v>642</v>
      </c>
      <c r="K555" s="238">
        <v>75206.374832000001</v>
      </c>
      <c r="L555" s="238">
        <v>39487.842677000022</v>
      </c>
      <c r="M555" s="238">
        <v>499091.52918999997</v>
      </c>
      <c r="N555" s="238">
        <v>0</v>
      </c>
      <c r="O555" s="238">
        <v>899</v>
      </c>
      <c r="P555" s="238">
        <v>0</v>
      </c>
      <c r="Q555" s="238">
        <v>58817.345851999977</v>
      </c>
      <c r="R555" s="19">
        <f t="shared" si="31"/>
        <v>673502.09255099995</v>
      </c>
      <c r="S555" s="208">
        <f t="shared" si="29"/>
        <v>673502.09255099995</v>
      </c>
    </row>
    <row r="556" spans="1:19">
      <c r="A556" s="144" t="s">
        <v>393</v>
      </c>
      <c r="B556" s="238">
        <v>47</v>
      </c>
      <c r="C556" s="238">
        <v>830</v>
      </c>
      <c r="D556" s="238">
        <v>1042</v>
      </c>
      <c r="E556" s="238">
        <v>0</v>
      </c>
      <c r="F556" s="238">
        <v>6</v>
      </c>
      <c r="G556" s="238">
        <v>0</v>
      </c>
      <c r="H556" s="238">
        <v>25</v>
      </c>
      <c r="I556" s="19">
        <f t="shared" si="42"/>
        <v>1950</v>
      </c>
      <c r="J556" s="206">
        <f t="shared" si="28"/>
        <v>1950</v>
      </c>
      <c r="K556" s="238">
        <v>848203.80486999976</v>
      </c>
      <c r="L556" s="238">
        <v>149300.42410100001</v>
      </c>
      <c r="M556" s="238">
        <v>986570.93961</v>
      </c>
      <c r="N556" s="238">
        <v>0</v>
      </c>
      <c r="O556" s="238">
        <v>5092.2576770000014</v>
      </c>
      <c r="P556" s="238">
        <v>0</v>
      </c>
      <c r="Q556" s="238">
        <v>56346.06702000001</v>
      </c>
      <c r="R556" s="19">
        <f t="shared" si="31"/>
        <v>2045513.4932779998</v>
      </c>
      <c r="S556" s="208">
        <f t="shared" si="29"/>
        <v>2045513.4932779998</v>
      </c>
    </row>
    <row r="557" spans="1:19">
      <c r="A557" s="144" t="s">
        <v>531</v>
      </c>
      <c r="B557" s="238">
        <v>7</v>
      </c>
      <c r="C557" s="238">
        <v>208</v>
      </c>
      <c r="D557" s="238">
        <v>288</v>
      </c>
      <c r="E557" s="238">
        <v>0</v>
      </c>
      <c r="F557" s="238">
        <v>0</v>
      </c>
      <c r="G557" s="238">
        <v>0</v>
      </c>
      <c r="H557" s="238">
        <v>5</v>
      </c>
      <c r="I557" s="19">
        <f t="shared" si="42"/>
        <v>508</v>
      </c>
      <c r="J557" s="206">
        <f t="shared" ref="J557:J620" si="43">SUM(B557:H557)</f>
        <v>508</v>
      </c>
      <c r="K557" s="238">
        <v>46818.872220000012</v>
      </c>
      <c r="L557" s="238">
        <v>42732.411386999993</v>
      </c>
      <c r="M557" s="238">
        <v>262631.2612239999</v>
      </c>
      <c r="N557" s="238">
        <v>0</v>
      </c>
      <c r="O557" s="238">
        <v>0</v>
      </c>
      <c r="P557" s="238">
        <v>0</v>
      </c>
      <c r="Q557" s="238">
        <v>5021.3453200000004</v>
      </c>
      <c r="R557" s="19">
        <f t="shared" si="31"/>
        <v>357203.89015099994</v>
      </c>
      <c r="S557" s="208">
        <f t="shared" ref="S557:S620" si="44">SUM(K557:Q557)</f>
        <v>357203.89015099994</v>
      </c>
    </row>
    <row r="558" spans="1:19">
      <c r="A558" s="144" t="s">
        <v>363</v>
      </c>
      <c r="B558" s="238">
        <v>11</v>
      </c>
      <c r="C558" s="238">
        <v>153</v>
      </c>
      <c r="D558" s="238">
        <v>259</v>
      </c>
      <c r="E558" s="238">
        <v>0</v>
      </c>
      <c r="F558" s="238">
        <v>0</v>
      </c>
      <c r="G558" s="238">
        <v>0</v>
      </c>
      <c r="H558" s="238">
        <v>14</v>
      </c>
      <c r="I558" s="19">
        <f t="shared" si="42"/>
        <v>437</v>
      </c>
      <c r="J558" s="206">
        <f t="shared" si="43"/>
        <v>437</v>
      </c>
      <c r="K558" s="238">
        <v>91479</v>
      </c>
      <c r="L558" s="238">
        <v>36349.386904999992</v>
      </c>
      <c r="M558" s="238">
        <v>312813.32520999992</v>
      </c>
      <c r="N558" s="238">
        <v>0</v>
      </c>
      <c r="O558" s="238">
        <v>152.42156199999999</v>
      </c>
      <c r="P558" s="238">
        <v>0</v>
      </c>
      <c r="Q558" s="238">
        <v>114920.157532</v>
      </c>
      <c r="R558" s="19">
        <f t="shared" si="31"/>
        <v>555714.29120899993</v>
      </c>
      <c r="S558" s="208">
        <f t="shared" si="44"/>
        <v>555714.29120899993</v>
      </c>
    </row>
    <row r="559" spans="1:19">
      <c r="A559" s="144" t="s">
        <v>426</v>
      </c>
      <c r="B559" s="238"/>
      <c r="C559" s="238"/>
      <c r="D559" s="238"/>
      <c r="E559" s="238"/>
      <c r="F559" s="238"/>
      <c r="G559" s="238"/>
      <c r="H559" s="238"/>
      <c r="I559" s="19"/>
      <c r="J559" s="206">
        <f t="shared" si="43"/>
        <v>0</v>
      </c>
      <c r="K559" s="238"/>
      <c r="L559" s="238"/>
      <c r="M559" s="238"/>
      <c r="N559" s="238"/>
      <c r="O559" s="238"/>
      <c r="P559" s="238"/>
      <c r="Q559" s="238"/>
      <c r="R559" s="19"/>
      <c r="S559" s="208">
        <f t="shared" si="44"/>
        <v>0</v>
      </c>
    </row>
    <row r="560" spans="1:19">
      <c r="A560" s="144" t="s">
        <v>427</v>
      </c>
      <c r="B560" s="238"/>
      <c r="C560" s="238"/>
      <c r="D560" s="238"/>
      <c r="E560" s="238"/>
      <c r="F560" s="238"/>
      <c r="G560" s="238"/>
      <c r="H560" s="238"/>
      <c r="I560" s="19"/>
      <c r="J560" s="206">
        <f t="shared" si="43"/>
        <v>0</v>
      </c>
      <c r="K560" s="238"/>
      <c r="L560" s="238"/>
      <c r="M560" s="238"/>
      <c r="N560" s="238"/>
      <c r="O560" s="238"/>
      <c r="P560" s="238"/>
      <c r="Q560" s="238"/>
      <c r="R560" s="19"/>
      <c r="S560" s="208">
        <f t="shared" si="44"/>
        <v>0</v>
      </c>
    </row>
    <row r="561" spans="1:19">
      <c r="A561" s="144" t="s">
        <v>364</v>
      </c>
      <c r="B561" s="238">
        <v>13</v>
      </c>
      <c r="C561" s="238">
        <v>215</v>
      </c>
      <c r="D561" s="238">
        <v>377</v>
      </c>
      <c r="E561" s="238">
        <v>0</v>
      </c>
      <c r="F561" s="238">
        <v>2</v>
      </c>
      <c r="G561" s="238">
        <v>0</v>
      </c>
      <c r="H561" s="238">
        <v>10</v>
      </c>
      <c r="I561" s="19">
        <f t="shared" ref="I561:I564" si="45">SUM(B561:H561)</f>
        <v>617</v>
      </c>
      <c r="J561" s="206">
        <f t="shared" si="43"/>
        <v>617</v>
      </c>
      <c r="K561" s="238">
        <v>124965.51983200001</v>
      </c>
      <c r="L561" s="238">
        <v>42682.718525999997</v>
      </c>
      <c r="M561" s="238">
        <v>469855.66671600001</v>
      </c>
      <c r="N561" s="238">
        <v>0</v>
      </c>
      <c r="O561" s="238">
        <v>308</v>
      </c>
      <c r="P561" s="238">
        <v>0</v>
      </c>
      <c r="Q561" s="238">
        <v>34779.292007999997</v>
      </c>
      <c r="R561" s="19">
        <f t="shared" si="31"/>
        <v>672591.19708199997</v>
      </c>
      <c r="S561" s="208">
        <f t="shared" si="44"/>
        <v>672591.19708199997</v>
      </c>
    </row>
    <row r="562" spans="1:19">
      <c r="A562" s="144" t="s">
        <v>365</v>
      </c>
      <c r="B562" s="238">
        <v>1</v>
      </c>
      <c r="C562" s="238">
        <v>117</v>
      </c>
      <c r="D562" s="238">
        <v>203</v>
      </c>
      <c r="E562" s="238">
        <v>0</v>
      </c>
      <c r="F562" s="238">
        <v>2</v>
      </c>
      <c r="G562" s="238">
        <v>0</v>
      </c>
      <c r="H562" s="238">
        <v>7</v>
      </c>
      <c r="I562" s="19">
        <f t="shared" si="45"/>
        <v>330</v>
      </c>
      <c r="J562" s="206">
        <f t="shared" si="43"/>
        <v>330</v>
      </c>
      <c r="K562" s="238">
        <v>2392</v>
      </c>
      <c r="L562" s="238">
        <v>22927.960618000001</v>
      </c>
      <c r="M562" s="238">
        <v>242861.37469099989</v>
      </c>
      <c r="N562" s="238">
        <v>0</v>
      </c>
      <c r="O562" s="238">
        <v>234</v>
      </c>
      <c r="P562" s="238">
        <v>0</v>
      </c>
      <c r="Q562" s="238">
        <v>7581.6428650000007</v>
      </c>
      <c r="R562" s="19">
        <f t="shared" si="31"/>
        <v>275996.97817399987</v>
      </c>
      <c r="S562" s="208">
        <f t="shared" si="44"/>
        <v>275996.97817399987</v>
      </c>
    </row>
    <row r="563" spans="1:19">
      <c r="A563" s="144" t="s">
        <v>429</v>
      </c>
      <c r="B563" s="238">
        <v>4</v>
      </c>
      <c r="C563" s="238">
        <v>141</v>
      </c>
      <c r="D563" s="238">
        <v>167</v>
      </c>
      <c r="E563" s="238">
        <v>0</v>
      </c>
      <c r="F563" s="238">
        <v>0</v>
      </c>
      <c r="G563" s="238">
        <v>0</v>
      </c>
      <c r="H563" s="238">
        <v>2</v>
      </c>
      <c r="I563" s="19">
        <f t="shared" si="45"/>
        <v>314</v>
      </c>
      <c r="J563" s="206">
        <f t="shared" si="43"/>
        <v>314</v>
      </c>
      <c r="K563" s="238">
        <v>45870</v>
      </c>
      <c r="L563" s="238">
        <v>27677.763056</v>
      </c>
      <c r="M563" s="238">
        <v>150575.14843100001</v>
      </c>
      <c r="N563" s="238">
        <v>0</v>
      </c>
      <c r="O563" s="238">
        <v>0</v>
      </c>
      <c r="P563" s="238">
        <v>0</v>
      </c>
      <c r="Q563" s="238">
        <v>8638</v>
      </c>
      <c r="R563" s="19">
        <f t="shared" si="31"/>
        <v>232760.911487</v>
      </c>
      <c r="S563" s="208">
        <f t="shared" si="44"/>
        <v>232760.911487</v>
      </c>
    </row>
    <row r="564" spans="1:19">
      <c r="A564" s="144" t="s">
        <v>366</v>
      </c>
      <c r="B564" s="238">
        <v>15</v>
      </c>
      <c r="C564" s="238">
        <v>337</v>
      </c>
      <c r="D564" s="238">
        <v>545</v>
      </c>
      <c r="E564" s="238">
        <v>0</v>
      </c>
      <c r="F564" s="238">
        <v>1</v>
      </c>
      <c r="G564" s="238">
        <v>0</v>
      </c>
      <c r="H564" s="238">
        <v>2</v>
      </c>
      <c r="I564" s="19">
        <f t="shared" si="45"/>
        <v>900</v>
      </c>
      <c r="J564" s="206">
        <f t="shared" si="43"/>
        <v>900</v>
      </c>
      <c r="K564" s="238">
        <v>133784.22618600001</v>
      </c>
      <c r="L564" s="238">
        <v>90782.282542000001</v>
      </c>
      <c r="M564" s="238">
        <v>574626.01273400011</v>
      </c>
      <c r="N564" s="238">
        <v>0</v>
      </c>
      <c r="O564" s="238">
        <v>1062.4851940000001</v>
      </c>
      <c r="P564" s="238">
        <v>0</v>
      </c>
      <c r="Q564" s="238">
        <v>1974.321952</v>
      </c>
      <c r="R564" s="19">
        <f t="shared" si="31"/>
        <v>802229.32860800007</v>
      </c>
      <c r="S564" s="208">
        <f t="shared" si="44"/>
        <v>802229.32860800007</v>
      </c>
    </row>
    <row r="565" spans="1:19">
      <c r="A565" s="144" t="s">
        <v>430</v>
      </c>
      <c r="B565" s="238"/>
      <c r="C565" s="238"/>
      <c r="D565" s="238"/>
      <c r="E565" s="238"/>
      <c r="F565" s="238"/>
      <c r="G565" s="238"/>
      <c r="H565" s="238"/>
      <c r="I565" s="19"/>
      <c r="J565" s="206">
        <f t="shared" si="43"/>
        <v>0</v>
      </c>
      <c r="K565" s="238"/>
      <c r="L565" s="238"/>
      <c r="M565" s="238"/>
      <c r="N565" s="238"/>
      <c r="O565" s="238"/>
      <c r="P565" s="238"/>
      <c r="Q565" s="238"/>
      <c r="R565" s="19"/>
      <c r="S565" s="208">
        <f t="shared" si="44"/>
        <v>0</v>
      </c>
    </row>
    <row r="566" spans="1:19">
      <c r="A566" s="144" t="s">
        <v>367</v>
      </c>
      <c r="B566" s="238"/>
      <c r="C566" s="238"/>
      <c r="D566" s="238"/>
      <c r="E566" s="238"/>
      <c r="F566" s="238"/>
      <c r="G566" s="238"/>
      <c r="H566" s="238"/>
      <c r="I566" s="19"/>
      <c r="J566" s="206">
        <f t="shared" si="43"/>
        <v>0</v>
      </c>
      <c r="K566" s="238"/>
      <c r="L566" s="238"/>
      <c r="M566" s="238"/>
      <c r="N566" s="238"/>
      <c r="O566" s="238"/>
      <c r="P566" s="238"/>
      <c r="Q566" s="238"/>
      <c r="R566" s="19"/>
      <c r="S566" s="208">
        <f t="shared" si="44"/>
        <v>0</v>
      </c>
    </row>
    <row r="567" spans="1:19">
      <c r="A567" s="144" t="s">
        <v>431</v>
      </c>
      <c r="B567" s="238"/>
      <c r="C567" s="238"/>
      <c r="D567" s="238"/>
      <c r="E567" s="238"/>
      <c r="F567" s="238"/>
      <c r="G567" s="238"/>
      <c r="H567" s="238"/>
      <c r="I567" s="19"/>
      <c r="J567" s="206">
        <f t="shared" si="43"/>
        <v>0</v>
      </c>
      <c r="K567" s="238"/>
      <c r="L567" s="238"/>
      <c r="M567" s="238"/>
      <c r="N567" s="238"/>
      <c r="O567" s="238"/>
      <c r="P567" s="238"/>
      <c r="Q567" s="238"/>
      <c r="R567" s="19"/>
      <c r="S567" s="208">
        <f t="shared" si="44"/>
        <v>0</v>
      </c>
    </row>
    <row r="568" spans="1:19">
      <c r="A568" s="144" t="s">
        <v>428</v>
      </c>
      <c r="B568" s="238"/>
      <c r="C568" s="238"/>
      <c r="D568" s="238"/>
      <c r="E568" s="238"/>
      <c r="F568" s="238"/>
      <c r="G568" s="238"/>
      <c r="H568" s="238"/>
      <c r="I568" s="19"/>
      <c r="J568" s="206">
        <f t="shared" si="43"/>
        <v>0</v>
      </c>
      <c r="K568" s="238"/>
      <c r="L568" s="238"/>
      <c r="M568" s="238"/>
      <c r="N568" s="238"/>
      <c r="O568" s="238"/>
      <c r="P568" s="238"/>
      <c r="Q568" s="238"/>
      <c r="R568" s="19"/>
      <c r="S568" s="208">
        <f t="shared" si="44"/>
        <v>0</v>
      </c>
    </row>
    <row r="569" spans="1:19">
      <c r="A569" s="144" t="s">
        <v>432</v>
      </c>
      <c r="B569" s="238">
        <v>3</v>
      </c>
      <c r="C569" s="238">
        <v>113</v>
      </c>
      <c r="D569" s="238">
        <v>220</v>
      </c>
      <c r="E569" s="238">
        <v>0</v>
      </c>
      <c r="F569" s="238">
        <v>0</v>
      </c>
      <c r="G569" s="238">
        <v>1</v>
      </c>
      <c r="H569" s="238">
        <v>10</v>
      </c>
      <c r="I569" s="19">
        <f t="shared" ref="I569:I570" si="46">SUM(B569:H569)</f>
        <v>347</v>
      </c>
      <c r="J569" s="206">
        <f t="shared" si="43"/>
        <v>347</v>
      </c>
      <c r="K569" s="238">
        <v>17810.321950000001</v>
      </c>
      <c r="L569" s="238">
        <v>28859.618213000002</v>
      </c>
      <c r="M569" s="238">
        <v>213823.53248400011</v>
      </c>
      <c r="N569" s="238">
        <v>0</v>
      </c>
      <c r="O569" s="238">
        <v>0</v>
      </c>
      <c r="P569" s="238">
        <v>1032.2161249999999</v>
      </c>
      <c r="Q569" s="238">
        <v>538150.97255300009</v>
      </c>
      <c r="R569" s="19">
        <f t="shared" si="31"/>
        <v>799676.66132500023</v>
      </c>
      <c r="S569" s="208">
        <f t="shared" si="44"/>
        <v>799676.66132500023</v>
      </c>
    </row>
    <row r="570" spans="1:19">
      <c r="A570" s="144" t="s">
        <v>368</v>
      </c>
      <c r="B570" s="238">
        <v>28</v>
      </c>
      <c r="C570" s="238">
        <v>563</v>
      </c>
      <c r="D570" s="238">
        <v>966</v>
      </c>
      <c r="E570" s="238">
        <v>1</v>
      </c>
      <c r="F570" s="238">
        <v>12</v>
      </c>
      <c r="G570" s="238">
        <v>0</v>
      </c>
      <c r="H570" s="238">
        <v>31</v>
      </c>
      <c r="I570" s="19">
        <f t="shared" si="46"/>
        <v>1601</v>
      </c>
      <c r="J570" s="206">
        <f t="shared" si="43"/>
        <v>1601</v>
      </c>
      <c r="K570" s="238">
        <v>302902.01124999998</v>
      </c>
      <c r="L570" s="238">
        <v>116321.642485</v>
      </c>
      <c r="M570" s="238">
        <v>989264.00836900028</v>
      </c>
      <c r="N570" s="238">
        <v>245</v>
      </c>
      <c r="O570" s="238">
        <v>2357</v>
      </c>
      <c r="P570" s="238">
        <v>0</v>
      </c>
      <c r="Q570" s="238">
        <v>283995.68284800003</v>
      </c>
      <c r="R570" s="19">
        <f t="shared" si="31"/>
        <v>1695085.3449520003</v>
      </c>
      <c r="S570" s="208">
        <f t="shared" si="44"/>
        <v>1695085.3449520003</v>
      </c>
    </row>
    <row r="571" spans="1:19">
      <c r="A571" s="144" t="s">
        <v>433</v>
      </c>
      <c r="B571" s="238"/>
      <c r="C571" s="238"/>
      <c r="D571" s="238"/>
      <c r="E571" s="238"/>
      <c r="F571" s="238"/>
      <c r="G571" s="238"/>
      <c r="H571" s="238"/>
      <c r="I571" s="19"/>
      <c r="J571" s="206">
        <f t="shared" si="43"/>
        <v>0</v>
      </c>
      <c r="K571" s="238"/>
      <c r="L571" s="238"/>
      <c r="M571" s="238"/>
      <c r="N571" s="238"/>
      <c r="O571" s="238"/>
      <c r="P571" s="238"/>
      <c r="Q571" s="238"/>
      <c r="R571" s="19"/>
      <c r="S571" s="208">
        <f t="shared" si="44"/>
        <v>0</v>
      </c>
    </row>
    <row r="572" spans="1:19">
      <c r="A572" s="144" t="s">
        <v>434</v>
      </c>
      <c r="B572" s="238"/>
      <c r="C572" s="238"/>
      <c r="D572" s="238"/>
      <c r="E572" s="238"/>
      <c r="F572" s="238"/>
      <c r="G572" s="238"/>
      <c r="H572" s="238"/>
      <c r="I572" s="19"/>
      <c r="J572" s="206">
        <f t="shared" si="43"/>
        <v>0</v>
      </c>
      <c r="K572" s="238"/>
      <c r="L572" s="238"/>
      <c r="M572" s="238"/>
      <c r="N572" s="238"/>
      <c r="O572" s="238"/>
      <c r="P572" s="238"/>
      <c r="Q572" s="238"/>
      <c r="R572" s="19"/>
      <c r="S572" s="208">
        <f t="shared" si="44"/>
        <v>0</v>
      </c>
    </row>
    <row r="573" spans="1:19">
      <c r="A573" s="144" t="s">
        <v>369</v>
      </c>
      <c r="B573" s="238">
        <v>37</v>
      </c>
      <c r="C573" s="238">
        <v>677</v>
      </c>
      <c r="D573" s="238">
        <v>1259</v>
      </c>
      <c r="E573" s="238">
        <v>0</v>
      </c>
      <c r="F573" s="238">
        <v>7</v>
      </c>
      <c r="G573" s="238">
        <v>0</v>
      </c>
      <c r="H573" s="238">
        <v>74</v>
      </c>
      <c r="I573" s="19">
        <f t="shared" ref="I573" si="47">SUM(B573:H573)</f>
        <v>2054</v>
      </c>
      <c r="J573" s="206">
        <f t="shared" si="43"/>
        <v>2054</v>
      </c>
      <c r="K573" s="238">
        <v>619448.56998499995</v>
      </c>
      <c r="L573" s="238">
        <v>158133.10293900009</v>
      </c>
      <c r="M573" s="238">
        <v>1669149.3266970001</v>
      </c>
      <c r="N573" s="238">
        <v>0</v>
      </c>
      <c r="O573" s="238">
        <v>3392.5392499999998</v>
      </c>
      <c r="P573" s="238">
        <v>0</v>
      </c>
      <c r="Q573" s="238">
        <v>275436.53767500003</v>
      </c>
      <c r="R573" s="19">
        <f t="shared" si="31"/>
        <v>2725560.0765460003</v>
      </c>
      <c r="S573" s="208">
        <f t="shared" si="44"/>
        <v>2725560.0765460003</v>
      </c>
    </row>
    <row r="574" spans="1:19">
      <c r="A574" s="144" t="s">
        <v>435</v>
      </c>
      <c r="B574" s="238"/>
      <c r="C574" s="238"/>
      <c r="D574" s="238"/>
      <c r="E574" s="238"/>
      <c r="F574" s="238"/>
      <c r="G574" s="238"/>
      <c r="H574" s="238"/>
      <c r="I574" s="19"/>
      <c r="J574" s="206">
        <f t="shared" si="43"/>
        <v>0</v>
      </c>
      <c r="K574" s="238"/>
      <c r="L574" s="238"/>
      <c r="M574" s="238"/>
      <c r="N574" s="238"/>
      <c r="O574" s="238"/>
      <c r="P574" s="238"/>
      <c r="Q574" s="238"/>
      <c r="R574" s="19"/>
      <c r="S574" s="208">
        <f t="shared" si="44"/>
        <v>0</v>
      </c>
    </row>
    <row r="575" spans="1:19">
      <c r="A575" s="144" t="s">
        <v>436</v>
      </c>
      <c r="B575" s="238">
        <v>7</v>
      </c>
      <c r="C575" s="238">
        <v>144</v>
      </c>
      <c r="D575" s="238">
        <v>421</v>
      </c>
      <c r="E575" s="238">
        <v>1</v>
      </c>
      <c r="F575" s="238">
        <v>0</v>
      </c>
      <c r="G575" s="238">
        <v>0</v>
      </c>
      <c r="H575" s="238">
        <v>5</v>
      </c>
      <c r="I575" s="19">
        <f t="shared" ref="I575:I579" si="48">SUM(B575:H575)</f>
        <v>578</v>
      </c>
      <c r="J575" s="206">
        <f t="shared" si="43"/>
        <v>578</v>
      </c>
      <c r="K575" s="238">
        <v>39512</v>
      </c>
      <c r="L575" s="238">
        <v>33937.162798999998</v>
      </c>
      <c r="M575" s="238">
        <v>335187.88743699988</v>
      </c>
      <c r="N575" s="238">
        <v>469.83980100000002</v>
      </c>
      <c r="O575" s="238">
        <v>0</v>
      </c>
      <c r="P575" s="238">
        <v>0</v>
      </c>
      <c r="Q575" s="238">
        <v>8849.3429780000006</v>
      </c>
      <c r="R575" s="19">
        <f t="shared" si="31"/>
        <v>417956.23301499989</v>
      </c>
      <c r="S575" s="208">
        <f t="shared" si="44"/>
        <v>417956.23301499989</v>
      </c>
    </row>
    <row r="576" spans="1:19">
      <c r="A576" s="144" t="s">
        <v>370</v>
      </c>
      <c r="B576" s="238">
        <v>22</v>
      </c>
      <c r="C576" s="238">
        <v>295</v>
      </c>
      <c r="D576" s="238">
        <v>654</v>
      </c>
      <c r="E576" s="238">
        <v>0</v>
      </c>
      <c r="F576" s="238">
        <v>4</v>
      </c>
      <c r="G576" s="238">
        <v>0</v>
      </c>
      <c r="H576" s="238">
        <v>22</v>
      </c>
      <c r="I576" s="19">
        <f t="shared" si="48"/>
        <v>997</v>
      </c>
      <c r="J576" s="206">
        <f t="shared" si="43"/>
        <v>997</v>
      </c>
      <c r="K576" s="238">
        <v>223037.95357099999</v>
      </c>
      <c r="L576" s="238">
        <v>76600.226882000017</v>
      </c>
      <c r="M576" s="238">
        <v>792553.28069800022</v>
      </c>
      <c r="N576" s="238">
        <v>958.55300799999986</v>
      </c>
      <c r="O576" s="238">
        <v>1293.5384630000001</v>
      </c>
      <c r="P576" s="238">
        <v>0</v>
      </c>
      <c r="Q576" s="238">
        <v>138591.39447999999</v>
      </c>
      <c r="R576" s="19">
        <f t="shared" si="31"/>
        <v>1233034.947102</v>
      </c>
      <c r="S576" s="208">
        <f t="shared" si="44"/>
        <v>1233034.947102</v>
      </c>
    </row>
    <row r="577" spans="1:19">
      <c r="A577" s="144" t="s">
        <v>437</v>
      </c>
      <c r="B577" s="238">
        <v>15</v>
      </c>
      <c r="C577" s="238">
        <v>392</v>
      </c>
      <c r="D577" s="238">
        <v>773</v>
      </c>
      <c r="E577" s="238">
        <v>1</v>
      </c>
      <c r="F577" s="238">
        <v>2</v>
      </c>
      <c r="G577" s="238">
        <v>0</v>
      </c>
      <c r="H577" s="238">
        <v>7</v>
      </c>
      <c r="I577" s="19">
        <f t="shared" si="48"/>
        <v>1190</v>
      </c>
      <c r="J577" s="206">
        <f t="shared" si="43"/>
        <v>1190</v>
      </c>
      <c r="K577" s="238">
        <v>150579</v>
      </c>
      <c r="L577" s="238">
        <v>79941.431147999989</v>
      </c>
      <c r="M577" s="238">
        <v>867019.62185000011</v>
      </c>
      <c r="N577" s="238">
        <v>1064.9147399999999</v>
      </c>
      <c r="O577" s="238">
        <v>522.83446600000002</v>
      </c>
      <c r="P577" s="238">
        <v>0</v>
      </c>
      <c r="Q577" s="238">
        <v>247271.90110799999</v>
      </c>
      <c r="R577" s="19">
        <f t="shared" si="31"/>
        <v>1346399.703312</v>
      </c>
      <c r="S577" s="208">
        <f t="shared" si="44"/>
        <v>1346399.703312</v>
      </c>
    </row>
    <row r="578" spans="1:19">
      <c r="A578" s="144" t="s">
        <v>504</v>
      </c>
      <c r="B578" s="238">
        <v>0</v>
      </c>
      <c r="C578" s="238">
        <v>7</v>
      </c>
      <c r="D578" s="238">
        <v>20</v>
      </c>
      <c r="E578" s="238">
        <v>0</v>
      </c>
      <c r="F578" s="238">
        <v>0</v>
      </c>
      <c r="G578" s="238">
        <v>0</v>
      </c>
      <c r="H578" s="238">
        <v>1</v>
      </c>
      <c r="I578" s="19">
        <f t="shared" si="48"/>
        <v>28</v>
      </c>
      <c r="J578" s="206">
        <f t="shared" si="43"/>
        <v>28</v>
      </c>
      <c r="K578" s="238">
        <v>0</v>
      </c>
      <c r="L578" s="238">
        <v>3008.0529660000002</v>
      </c>
      <c r="M578" s="238">
        <v>29600.689512000001</v>
      </c>
      <c r="N578" s="238">
        <v>0</v>
      </c>
      <c r="O578" s="238">
        <v>0</v>
      </c>
      <c r="P578" s="238">
        <v>0</v>
      </c>
      <c r="Q578" s="238">
        <v>374.18563799999998</v>
      </c>
      <c r="R578" s="19">
        <f t="shared" si="31"/>
        <v>32982.928116000003</v>
      </c>
      <c r="S578" s="208">
        <f t="shared" si="44"/>
        <v>32982.928116000003</v>
      </c>
    </row>
    <row r="579" spans="1:19">
      <c r="A579" s="144" t="s">
        <v>505</v>
      </c>
      <c r="B579" s="238">
        <v>1</v>
      </c>
      <c r="C579" s="238">
        <v>7</v>
      </c>
      <c r="D579" s="238">
        <v>19</v>
      </c>
      <c r="E579" s="238">
        <v>0</v>
      </c>
      <c r="F579" s="238">
        <v>0</v>
      </c>
      <c r="G579" s="238">
        <v>0</v>
      </c>
      <c r="H579" s="238">
        <v>2</v>
      </c>
      <c r="I579" s="19">
        <f t="shared" si="48"/>
        <v>29</v>
      </c>
      <c r="J579" s="206">
        <f t="shared" si="43"/>
        <v>29</v>
      </c>
      <c r="K579" s="238">
        <v>2396</v>
      </c>
      <c r="L579" s="238">
        <v>974.02128400000004</v>
      </c>
      <c r="M579" s="238">
        <v>20961.443698999999</v>
      </c>
      <c r="N579" s="238">
        <v>0</v>
      </c>
      <c r="O579" s="238">
        <v>0</v>
      </c>
      <c r="P579" s="238">
        <v>0</v>
      </c>
      <c r="Q579" s="238">
        <v>18443</v>
      </c>
      <c r="R579" s="19">
        <f t="shared" si="31"/>
        <v>42774.464982999998</v>
      </c>
      <c r="S579" s="208">
        <f t="shared" si="44"/>
        <v>42774.464982999998</v>
      </c>
    </row>
    <row r="580" spans="1:19">
      <c r="A580" s="144" t="s">
        <v>371</v>
      </c>
      <c r="B580" s="238"/>
      <c r="C580" s="238"/>
      <c r="D580" s="238"/>
      <c r="E580" s="238"/>
      <c r="F580" s="238"/>
      <c r="G580" s="238"/>
      <c r="H580" s="238"/>
      <c r="I580" s="19"/>
      <c r="J580" s="206">
        <f t="shared" si="43"/>
        <v>0</v>
      </c>
      <c r="K580" s="238"/>
      <c r="L580" s="238"/>
      <c r="M580" s="238"/>
      <c r="N580" s="238"/>
      <c r="O580" s="238"/>
      <c r="P580" s="238"/>
      <c r="Q580" s="238"/>
      <c r="R580" s="19"/>
      <c r="S580" s="208">
        <f t="shared" si="44"/>
        <v>0</v>
      </c>
    </row>
    <row r="581" spans="1:19">
      <c r="A581" s="144" t="s">
        <v>438</v>
      </c>
      <c r="B581" s="238">
        <v>30</v>
      </c>
      <c r="C581" s="238">
        <v>1379</v>
      </c>
      <c r="D581" s="238">
        <v>2782</v>
      </c>
      <c r="E581" s="238">
        <v>2</v>
      </c>
      <c r="F581" s="238">
        <v>4</v>
      </c>
      <c r="G581" s="238">
        <v>1</v>
      </c>
      <c r="H581" s="238">
        <v>56</v>
      </c>
      <c r="I581" s="19">
        <f t="shared" ref="I581:I583" si="49">SUM(B581:H581)</f>
        <v>4254</v>
      </c>
      <c r="J581" s="206">
        <f t="shared" si="43"/>
        <v>4254</v>
      </c>
      <c r="K581" s="238">
        <v>284795.54348200001</v>
      </c>
      <c r="L581" s="238">
        <v>257648.97776000001</v>
      </c>
      <c r="M581" s="238">
        <v>2595419.3815110009</v>
      </c>
      <c r="N581" s="238">
        <v>53</v>
      </c>
      <c r="O581" s="238">
        <v>316</v>
      </c>
      <c r="P581" s="238">
        <v>1050</v>
      </c>
      <c r="Q581" s="238">
        <v>321414.00720799988</v>
      </c>
      <c r="R581" s="19">
        <f t="shared" si="31"/>
        <v>3460696.909961001</v>
      </c>
      <c r="S581" s="208">
        <f t="shared" si="44"/>
        <v>3460696.909961001</v>
      </c>
    </row>
    <row r="582" spans="1:19">
      <c r="A582" s="144" t="s">
        <v>372</v>
      </c>
      <c r="B582" s="238">
        <v>3</v>
      </c>
      <c r="C582" s="238">
        <v>271</v>
      </c>
      <c r="D582" s="238">
        <v>281</v>
      </c>
      <c r="E582" s="238">
        <v>1</v>
      </c>
      <c r="F582" s="238">
        <v>0</v>
      </c>
      <c r="G582" s="238">
        <v>0</v>
      </c>
      <c r="H582" s="238">
        <v>2</v>
      </c>
      <c r="I582" s="19">
        <f t="shared" si="49"/>
        <v>558</v>
      </c>
      <c r="J582" s="206">
        <f t="shared" si="43"/>
        <v>558</v>
      </c>
      <c r="K582" s="238">
        <v>38707</v>
      </c>
      <c r="L582" s="238">
        <v>75335.742712000007</v>
      </c>
      <c r="M582" s="238">
        <v>273463.5321120001</v>
      </c>
      <c r="N582" s="238">
        <v>207</v>
      </c>
      <c r="O582" s="238">
        <v>0</v>
      </c>
      <c r="P582" s="238">
        <v>0</v>
      </c>
      <c r="Q582" s="238">
        <v>11942</v>
      </c>
      <c r="R582" s="19">
        <f t="shared" si="31"/>
        <v>399655.27482400008</v>
      </c>
      <c r="S582" s="208">
        <f t="shared" si="44"/>
        <v>399655.27482400008</v>
      </c>
    </row>
    <row r="583" spans="1:19">
      <c r="A583" s="144" t="s">
        <v>439</v>
      </c>
      <c r="B583" s="238">
        <v>5</v>
      </c>
      <c r="C583" s="238">
        <v>331</v>
      </c>
      <c r="D583" s="238">
        <v>461</v>
      </c>
      <c r="E583" s="238">
        <v>0</v>
      </c>
      <c r="F583" s="238">
        <v>1</v>
      </c>
      <c r="G583" s="238">
        <v>0</v>
      </c>
      <c r="H583" s="238">
        <v>3</v>
      </c>
      <c r="I583" s="19">
        <f t="shared" si="49"/>
        <v>801</v>
      </c>
      <c r="J583" s="206">
        <f t="shared" si="43"/>
        <v>801</v>
      </c>
      <c r="K583" s="238">
        <v>49045</v>
      </c>
      <c r="L583" s="238">
        <v>68038.140755999979</v>
      </c>
      <c r="M583" s="238">
        <v>422243.19507600012</v>
      </c>
      <c r="N583" s="238">
        <v>0</v>
      </c>
      <c r="O583" s="238">
        <v>231</v>
      </c>
      <c r="P583" s="238">
        <v>0</v>
      </c>
      <c r="Q583" s="238">
        <v>1303.135906</v>
      </c>
      <c r="R583" s="19">
        <f t="shared" si="31"/>
        <v>540860.47173800017</v>
      </c>
      <c r="S583" s="208">
        <f t="shared" si="44"/>
        <v>540860.47173800017</v>
      </c>
    </row>
    <row r="584" spans="1:19">
      <c r="A584" s="144" t="s">
        <v>440</v>
      </c>
      <c r="B584" s="238"/>
      <c r="C584" s="238"/>
      <c r="D584" s="238"/>
      <c r="E584" s="238"/>
      <c r="F584" s="238"/>
      <c r="G584" s="238"/>
      <c r="H584" s="238"/>
      <c r="I584" s="19"/>
      <c r="J584" s="206">
        <f t="shared" si="43"/>
        <v>0</v>
      </c>
      <c r="K584" s="238"/>
      <c r="L584" s="238"/>
      <c r="M584" s="238"/>
      <c r="N584" s="238"/>
      <c r="O584" s="238"/>
      <c r="P584" s="238"/>
      <c r="Q584" s="238"/>
      <c r="R584" s="19"/>
      <c r="S584" s="208">
        <f t="shared" si="44"/>
        <v>0</v>
      </c>
    </row>
    <row r="585" spans="1:19">
      <c r="A585" s="144" t="s">
        <v>373</v>
      </c>
      <c r="B585" s="238"/>
      <c r="C585" s="238"/>
      <c r="D585" s="238"/>
      <c r="E585" s="238"/>
      <c r="F585" s="238"/>
      <c r="G585" s="238"/>
      <c r="H585" s="238"/>
      <c r="I585" s="19"/>
      <c r="J585" s="206">
        <f t="shared" si="43"/>
        <v>0</v>
      </c>
      <c r="K585" s="238"/>
      <c r="L585" s="238"/>
      <c r="M585" s="238"/>
      <c r="N585" s="238"/>
      <c r="O585" s="238"/>
      <c r="P585" s="238"/>
      <c r="Q585" s="238"/>
      <c r="R585" s="19"/>
      <c r="S585" s="208">
        <f t="shared" si="44"/>
        <v>0</v>
      </c>
    </row>
    <row r="586" spans="1:19">
      <c r="A586" s="144" t="s">
        <v>374</v>
      </c>
      <c r="B586" s="238">
        <v>6</v>
      </c>
      <c r="C586" s="238">
        <v>265</v>
      </c>
      <c r="D586" s="238">
        <v>385</v>
      </c>
      <c r="E586" s="238">
        <v>0</v>
      </c>
      <c r="F586" s="238">
        <v>0</v>
      </c>
      <c r="G586" s="238">
        <v>0</v>
      </c>
      <c r="H586" s="238">
        <v>4</v>
      </c>
      <c r="I586" s="19">
        <f t="shared" ref="I586:I590" si="50">SUM(B586:H586)</f>
        <v>660</v>
      </c>
      <c r="J586" s="206">
        <f t="shared" si="43"/>
        <v>660</v>
      </c>
      <c r="K586" s="238">
        <v>93959.011549000017</v>
      </c>
      <c r="L586" s="238">
        <v>45199.085758999987</v>
      </c>
      <c r="M586" s="238">
        <v>394935.4900050002</v>
      </c>
      <c r="N586" s="238">
        <v>0</v>
      </c>
      <c r="O586" s="238">
        <v>0</v>
      </c>
      <c r="P586" s="238">
        <v>0</v>
      </c>
      <c r="Q586" s="238">
        <v>9725.3575019999989</v>
      </c>
      <c r="R586" s="19">
        <f t="shared" si="31"/>
        <v>543818.94481500029</v>
      </c>
      <c r="S586" s="208">
        <f t="shared" si="44"/>
        <v>543818.94481500029</v>
      </c>
    </row>
    <row r="587" spans="1:19">
      <c r="A587" s="144" t="s">
        <v>375</v>
      </c>
      <c r="B587" s="238">
        <v>5</v>
      </c>
      <c r="C587" s="238">
        <v>297</v>
      </c>
      <c r="D587" s="238">
        <v>369</v>
      </c>
      <c r="E587" s="238">
        <v>1</v>
      </c>
      <c r="F587" s="238">
        <v>2</v>
      </c>
      <c r="G587" s="238">
        <v>0</v>
      </c>
      <c r="H587" s="238">
        <v>8</v>
      </c>
      <c r="I587" s="19">
        <f t="shared" si="50"/>
        <v>682</v>
      </c>
      <c r="J587" s="206">
        <f t="shared" si="43"/>
        <v>682</v>
      </c>
      <c r="K587" s="238">
        <v>8691.3538880000015</v>
      </c>
      <c r="L587" s="238">
        <v>58493.665468000007</v>
      </c>
      <c r="M587" s="238">
        <v>431821.05621599988</v>
      </c>
      <c r="N587" s="238">
        <v>1239.5937960000001</v>
      </c>
      <c r="O587" s="238">
        <v>1155.9441220000001</v>
      </c>
      <c r="P587" s="238">
        <v>0</v>
      </c>
      <c r="Q587" s="238">
        <v>60785.329186000003</v>
      </c>
      <c r="R587" s="19">
        <f t="shared" si="31"/>
        <v>562186.94267599995</v>
      </c>
      <c r="S587" s="208">
        <f t="shared" si="44"/>
        <v>562186.94267599995</v>
      </c>
    </row>
    <row r="588" spans="1:19">
      <c r="A588" s="144" t="s">
        <v>441</v>
      </c>
      <c r="B588" s="238">
        <v>9</v>
      </c>
      <c r="C588" s="238">
        <v>146</v>
      </c>
      <c r="D588" s="238">
        <v>327</v>
      </c>
      <c r="E588" s="238">
        <v>0</v>
      </c>
      <c r="F588" s="238">
        <v>0</v>
      </c>
      <c r="G588" s="238">
        <v>0</v>
      </c>
      <c r="H588" s="238">
        <v>17</v>
      </c>
      <c r="I588" s="19">
        <f t="shared" si="50"/>
        <v>499</v>
      </c>
      <c r="J588" s="206">
        <f t="shared" si="43"/>
        <v>499</v>
      </c>
      <c r="K588" s="238">
        <v>239621.37924000001</v>
      </c>
      <c r="L588" s="238">
        <v>39217.350320000012</v>
      </c>
      <c r="M588" s="238">
        <v>384407.22379000008</v>
      </c>
      <c r="N588" s="238">
        <v>0</v>
      </c>
      <c r="O588" s="238">
        <v>0</v>
      </c>
      <c r="P588" s="238">
        <v>0</v>
      </c>
      <c r="Q588" s="238">
        <v>801246.13089999999</v>
      </c>
      <c r="R588" s="19">
        <f t="shared" si="31"/>
        <v>1464492.0842500001</v>
      </c>
      <c r="S588" s="208">
        <f t="shared" si="44"/>
        <v>1464492.0842500001</v>
      </c>
    </row>
    <row r="589" spans="1:19">
      <c r="A589" s="144" t="s">
        <v>442</v>
      </c>
      <c r="B589" s="238">
        <v>11</v>
      </c>
      <c r="C589" s="238">
        <v>229</v>
      </c>
      <c r="D589" s="238">
        <v>494</v>
      </c>
      <c r="E589" s="238">
        <v>0</v>
      </c>
      <c r="F589" s="238">
        <v>0</v>
      </c>
      <c r="G589" s="238">
        <v>0</v>
      </c>
      <c r="H589" s="238">
        <v>5</v>
      </c>
      <c r="I589" s="19">
        <f t="shared" si="50"/>
        <v>739</v>
      </c>
      <c r="J589" s="206">
        <f t="shared" si="43"/>
        <v>739</v>
      </c>
      <c r="K589" s="238">
        <v>160156.583316</v>
      </c>
      <c r="L589" s="238">
        <v>56297.26959199999</v>
      </c>
      <c r="M589" s="238">
        <v>542365.33700000017</v>
      </c>
      <c r="N589" s="238">
        <v>0</v>
      </c>
      <c r="O589" s="238">
        <v>246.07028199999999</v>
      </c>
      <c r="P589" s="238">
        <v>0</v>
      </c>
      <c r="Q589" s="238">
        <v>19724.613106000001</v>
      </c>
      <c r="R589" s="19">
        <f t="shared" si="31"/>
        <v>778789.87329600018</v>
      </c>
      <c r="S589" s="208">
        <f t="shared" si="44"/>
        <v>778789.87329600018</v>
      </c>
    </row>
    <row r="590" spans="1:19">
      <c r="A590" s="144" t="s">
        <v>506</v>
      </c>
      <c r="B590" s="238">
        <v>0</v>
      </c>
      <c r="C590" s="238">
        <v>6</v>
      </c>
      <c r="D590" s="238">
        <v>35</v>
      </c>
      <c r="E590" s="238">
        <v>0</v>
      </c>
      <c r="F590" s="238">
        <v>0</v>
      </c>
      <c r="G590" s="238">
        <v>0</v>
      </c>
      <c r="H590" s="238">
        <v>0</v>
      </c>
      <c r="I590" s="19">
        <f t="shared" si="50"/>
        <v>41</v>
      </c>
      <c r="J590" s="206">
        <f t="shared" si="43"/>
        <v>41</v>
      </c>
      <c r="K590" s="238">
        <v>0</v>
      </c>
      <c r="L590" s="238">
        <v>1022</v>
      </c>
      <c r="M590" s="238">
        <v>53776.554151999997</v>
      </c>
      <c r="N590" s="238">
        <v>0</v>
      </c>
      <c r="O590" s="238">
        <v>0</v>
      </c>
      <c r="P590" s="238">
        <v>0</v>
      </c>
      <c r="Q590" s="238">
        <v>0</v>
      </c>
      <c r="R590" s="19">
        <f t="shared" si="31"/>
        <v>54798.554151999997</v>
      </c>
      <c r="S590" s="208">
        <f t="shared" si="44"/>
        <v>54798.554151999997</v>
      </c>
    </row>
    <row r="591" spans="1:19">
      <c r="A591" s="144" t="s">
        <v>376</v>
      </c>
      <c r="B591" s="238"/>
      <c r="C591" s="238"/>
      <c r="D591" s="238"/>
      <c r="E591" s="238"/>
      <c r="F591" s="238"/>
      <c r="G591" s="238"/>
      <c r="H591" s="238"/>
      <c r="I591" s="19"/>
      <c r="J591" s="206">
        <f t="shared" si="43"/>
        <v>0</v>
      </c>
      <c r="K591" s="238"/>
      <c r="L591" s="238"/>
      <c r="M591" s="238"/>
      <c r="N591" s="238"/>
      <c r="O591" s="238"/>
      <c r="P591" s="238"/>
      <c r="Q591" s="238"/>
      <c r="R591" s="19"/>
      <c r="S591" s="208">
        <f t="shared" si="44"/>
        <v>0</v>
      </c>
    </row>
    <row r="592" spans="1:19">
      <c r="A592" s="144" t="s">
        <v>443</v>
      </c>
      <c r="B592" s="238">
        <v>5</v>
      </c>
      <c r="C592" s="238">
        <v>112</v>
      </c>
      <c r="D592" s="238">
        <v>363</v>
      </c>
      <c r="E592" s="238">
        <v>0</v>
      </c>
      <c r="F592" s="238">
        <v>0</v>
      </c>
      <c r="G592" s="238">
        <v>0</v>
      </c>
      <c r="H592" s="238">
        <v>3</v>
      </c>
      <c r="I592" s="19">
        <f t="shared" ref="I592" si="51">SUM(B592:H592)</f>
        <v>483</v>
      </c>
      <c r="J592" s="206">
        <f t="shared" si="43"/>
        <v>483</v>
      </c>
      <c r="K592" s="238">
        <v>33495</v>
      </c>
      <c r="L592" s="238">
        <v>29015.68045</v>
      </c>
      <c r="M592" s="238">
        <v>300194.19761199999</v>
      </c>
      <c r="N592" s="238">
        <v>0</v>
      </c>
      <c r="O592" s="238">
        <v>0</v>
      </c>
      <c r="P592" s="238">
        <v>0</v>
      </c>
      <c r="Q592" s="238">
        <v>110832</v>
      </c>
      <c r="R592" s="19">
        <f t="shared" si="31"/>
        <v>473536.87806199997</v>
      </c>
      <c r="S592" s="208">
        <f t="shared" si="44"/>
        <v>473536.87806199997</v>
      </c>
    </row>
    <row r="593" spans="1:19">
      <c r="A593" s="144" t="s">
        <v>507</v>
      </c>
      <c r="B593" s="242" t="s">
        <v>778</v>
      </c>
      <c r="C593" s="242"/>
      <c r="D593" s="242"/>
      <c r="E593" s="242"/>
      <c r="F593" s="242"/>
      <c r="G593" s="242"/>
      <c r="H593" s="242"/>
      <c r="I593" s="19"/>
      <c r="J593" s="206">
        <f t="shared" si="43"/>
        <v>0</v>
      </c>
      <c r="K593" s="242" t="s">
        <v>778</v>
      </c>
      <c r="L593" s="242"/>
      <c r="M593" s="242"/>
      <c r="N593" s="242"/>
      <c r="O593" s="242"/>
      <c r="P593" s="242"/>
      <c r="Q593" s="242"/>
      <c r="R593" s="19"/>
      <c r="S593" s="208">
        <f t="shared" si="44"/>
        <v>0</v>
      </c>
    </row>
    <row r="594" spans="1:19">
      <c r="A594" s="144" t="s">
        <v>377</v>
      </c>
      <c r="B594" s="238"/>
      <c r="C594" s="238"/>
      <c r="D594" s="238"/>
      <c r="E594" s="238"/>
      <c r="F594" s="238"/>
      <c r="G594" s="238"/>
      <c r="H594" s="238"/>
      <c r="I594" s="19"/>
      <c r="J594" s="206">
        <f t="shared" si="43"/>
        <v>0</v>
      </c>
      <c r="K594" s="238"/>
      <c r="L594" s="238"/>
      <c r="M594" s="238"/>
      <c r="N594" s="238"/>
      <c r="O594" s="238"/>
      <c r="P594" s="238"/>
      <c r="Q594" s="238"/>
      <c r="R594" s="19"/>
      <c r="S594" s="208">
        <f t="shared" si="44"/>
        <v>0</v>
      </c>
    </row>
    <row r="595" spans="1:19">
      <c r="A595" s="144" t="s">
        <v>444</v>
      </c>
      <c r="B595" s="238">
        <v>7</v>
      </c>
      <c r="C595" s="238">
        <v>223</v>
      </c>
      <c r="D595" s="238">
        <v>501</v>
      </c>
      <c r="E595" s="238">
        <v>0</v>
      </c>
      <c r="F595" s="238">
        <v>1</v>
      </c>
      <c r="G595" s="238">
        <v>2</v>
      </c>
      <c r="H595" s="238">
        <v>7</v>
      </c>
      <c r="I595" s="19">
        <f t="shared" ref="I595" si="52">SUM(B595:H595)</f>
        <v>741</v>
      </c>
      <c r="J595" s="206">
        <f t="shared" si="43"/>
        <v>741</v>
      </c>
      <c r="K595" s="238">
        <v>123713.20659</v>
      </c>
      <c r="L595" s="238">
        <v>45437.868526000013</v>
      </c>
      <c r="M595" s="238">
        <v>569501.54246400006</v>
      </c>
      <c r="N595" s="238">
        <v>0</v>
      </c>
      <c r="O595" s="238">
        <v>143.19839999999999</v>
      </c>
      <c r="P595" s="238">
        <v>3824.08754</v>
      </c>
      <c r="Q595" s="238">
        <v>899434.99652600021</v>
      </c>
      <c r="R595" s="19">
        <f t="shared" si="31"/>
        <v>1642054.9000460003</v>
      </c>
      <c r="S595" s="208">
        <f t="shared" si="44"/>
        <v>1642054.9000460003</v>
      </c>
    </row>
    <row r="596" spans="1:19">
      <c r="A596" s="144" t="s">
        <v>378</v>
      </c>
      <c r="B596" s="238"/>
      <c r="C596" s="238"/>
      <c r="D596" s="238"/>
      <c r="E596" s="238"/>
      <c r="F596" s="238"/>
      <c r="G596" s="238"/>
      <c r="H596" s="238"/>
      <c r="I596" s="19"/>
      <c r="J596" s="206">
        <f t="shared" si="43"/>
        <v>0</v>
      </c>
      <c r="K596" s="238"/>
      <c r="L596" s="238"/>
      <c r="M596" s="238"/>
      <c r="N596" s="238"/>
      <c r="O596" s="238"/>
      <c r="P596" s="238"/>
      <c r="Q596" s="238"/>
      <c r="R596" s="19"/>
      <c r="S596" s="208">
        <f t="shared" si="44"/>
        <v>0</v>
      </c>
    </row>
    <row r="597" spans="1:19">
      <c r="A597" s="144" t="s">
        <v>445</v>
      </c>
      <c r="B597" s="238">
        <v>13</v>
      </c>
      <c r="C597" s="238">
        <v>289</v>
      </c>
      <c r="D597" s="238">
        <v>486</v>
      </c>
      <c r="E597" s="238">
        <v>0</v>
      </c>
      <c r="F597" s="238">
        <v>1</v>
      </c>
      <c r="G597" s="238">
        <v>0</v>
      </c>
      <c r="H597" s="238">
        <v>10</v>
      </c>
      <c r="I597" s="19">
        <f t="shared" ref="I597:I602" si="53">SUM(B597:H597)</f>
        <v>799</v>
      </c>
      <c r="J597" s="206">
        <f t="shared" si="43"/>
        <v>799</v>
      </c>
      <c r="K597" s="238">
        <v>141747.37216</v>
      </c>
      <c r="L597" s="238">
        <v>61773.935407000034</v>
      </c>
      <c r="M597" s="238">
        <v>594025.77191800007</v>
      </c>
      <c r="N597" s="238">
        <v>0</v>
      </c>
      <c r="O597" s="238">
        <v>674</v>
      </c>
      <c r="P597" s="238">
        <v>0</v>
      </c>
      <c r="Q597" s="238">
        <v>93539.864554000014</v>
      </c>
      <c r="R597" s="19">
        <f t="shared" si="31"/>
        <v>891760.94403900008</v>
      </c>
      <c r="S597" s="208">
        <f t="shared" si="44"/>
        <v>891760.94403900008</v>
      </c>
    </row>
    <row r="598" spans="1:19">
      <c r="A598" s="144" t="s">
        <v>508</v>
      </c>
      <c r="B598" s="238">
        <v>0</v>
      </c>
      <c r="C598" s="238">
        <v>15</v>
      </c>
      <c r="D598" s="238">
        <v>31</v>
      </c>
      <c r="E598" s="238">
        <v>0</v>
      </c>
      <c r="F598" s="238">
        <v>0</v>
      </c>
      <c r="G598" s="238">
        <v>0</v>
      </c>
      <c r="H598" s="238">
        <v>0</v>
      </c>
      <c r="I598" s="19">
        <f t="shared" si="53"/>
        <v>46</v>
      </c>
      <c r="J598" s="206">
        <f t="shared" si="43"/>
        <v>46</v>
      </c>
      <c r="K598" s="238">
        <v>0</v>
      </c>
      <c r="L598" s="238">
        <v>2260.4412739999998</v>
      </c>
      <c r="M598" s="238">
        <v>38228.236727999989</v>
      </c>
      <c r="N598" s="238">
        <v>0</v>
      </c>
      <c r="O598" s="238">
        <v>0</v>
      </c>
      <c r="P598" s="238">
        <v>0</v>
      </c>
      <c r="Q598" s="238">
        <v>0</v>
      </c>
      <c r="R598" s="19">
        <f t="shared" si="31"/>
        <v>40488.678001999986</v>
      </c>
      <c r="S598" s="208">
        <f t="shared" si="44"/>
        <v>40488.678001999986</v>
      </c>
    </row>
    <row r="599" spans="1:19">
      <c r="A599" s="144" t="s">
        <v>379</v>
      </c>
      <c r="B599" s="238">
        <v>21</v>
      </c>
      <c r="C599" s="238">
        <v>531</v>
      </c>
      <c r="D599" s="238">
        <v>1554</v>
      </c>
      <c r="E599" s="238">
        <v>1</v>
      </c>
      <c r="F599" s="238">
        <v>9</v>
      </c>
      <c r="G599" s="238">
        <v>0</v>
      </c>
      <c r="H599" s="238">
        <v>32</v>
      </c>
      <c r="I599" s="19">
        <f t="shared" si="53"/>
        <v>2148</v>
      </c>
      <c r="J599" s="206">
        <f t="shared" si="43"/>
        <v>2148</v>
      </c>
      <c r="K599" s="238">
        <v>367144.39329400013</v>
      </c>
      <c r="L599" s="238">
        <v>134407.163806</v>
      </c>
      <c r="M599" s="238">
        <v>1599130.2390980001</v>
      </c>
      <c r="N599" s="238">
        <v>3712.2939000000001</v>
      </c>
      <c r="O599" s="238">
        <v>4221.5743620000003</v>
      </c>
      <c r="P599" s="238">
        <v>0</v>
      </c>
      <c r="Q599" s="238">
        <v>50221.195046000001</v>
      </c>
      <c r="R599" s="19">
        <f t="shared" si="31"/>
        <v>2158836.8595060003</v>
      </c>
      <c r="S599" s="208">
        <f t="shared" si="44"/>
        <v>2158836.8595060003</v>
      </c>
    </row>
    <row r="600" spans="1:19">
      <c r="A600" s="144" t="s">
        <v>446</v>
      </c>
      <c r="B600" s="238">
        <v>4</v>
      </c>
      <c r="C600" s="238">
        <v>103</v>
      </c>
      <c r="D600" s="238">
        <v>171</v>
      </c>
      <c r="E600" s="238">
        <v>1</v>
      </c>
      <c r="F600" s="238">
        <v>0</v>
      </c>
      <c r="G600" s="238">
        <v>0</v>
      </c>
      <c r="H600" s="238">
        <v>7</v>
      </c>
      <c r="I600" s="19">
        <f t="shared" si="53"/>
        <v>286</v>
      </c>
      <c r="J600" s="206">
        <f t="shared" si="43"/>
        <v>286</v>
      </c>
      <c r="K600" s="238">
        <v>57478.602903999992</v>
      </c>
      <c r="L600" s="238">
        <v>21147.867639</v>
      </c>
      <c r="M600" s="238">
        <v>173391.72301300001</v>
      </c>
      <c r="N600" s="238">
        <v>830</v>
      </c>
      <c r="O600" s="238">
        <v>0</v>
      </c>
      <c r="P600" s="238">
        <v>1249973</v>
      </c>
      <c r="Q600" s="238">
        <v>4968138.8924640007</v>
      </c>
      <c r="R600" s="19">
        <f t="shared" si="31"/>
        <v>6470960.0860200003</v>
      </c>
      <c r="S600" s="208">
        <f t="shared" si="44"/>
        <v>6470960.0860200003</v>
      </c>
    </row>
    <row r="601" spans="1:19">
      <c r="A601" s="144" t="s">
        <v>447</v>
      </c>
      <c r="B601" s="238">
        <v>6</v>
      </c>
      <c r="C601" s="238">
        <v>108</v>
      </c>
      <c r="D601" s="238">
        <v>379</v>
      </c>
      <c r="E601" s="238">
        <v>0</v>
      </c>
      <c r="F601" s="238">
        <v>0</v>
      </c>
      <c r="G601" s="238">
        <v>0</v>
      </c>
      <c r="H601" s="238">
        <v>5</v>
      </c>
      <c r="I601" s="19">
        <f t="shared" si="53"/>
        <v>498</v>
      </c>
      <c r="J601" s="206">
        <f t="shared" si="43"/>
        <v>498</v>
      </c>
      <c r="K601" s="238">
        <v>179552.045904</v>
      </c>
      <c r="L601" s="238">
        <v>28537.261897</v>
      </c>
      <c r="M601" s="238">
        <v>352530.65290899988</v>
      </c>
      <c r="N601" s="238">
        <v>0</v>
      </c>
      <c r="O601" s="238">
        <v>0</v>
      </c>
      <c r="P601" s="238">
        <v>0</v>
      </c>
      <c r="Q601" s="238">
        <v>555655.63453500008</v>
      </c>
      <c r="R601" s="19">
        <f t="shared" si="31"/>
        <v>1116275.595245</v>
      </c>
      <c r="S601" s="208">
        <f t="shared" si="44"/>
        <v>1116275.595245</v>
      </c>
    </row>
    <row r="602" spans="1:19">
      <c r="A602" s="144" t="s">
        <v>380</v>
      </c>
      <c r="B602" s="238">
        <v>2</v>
      </c>
      <c r="C602" s="238">
        <v>150</v>
      </c>
      <c r="D602" s="238">
        <v>151</v>
      </c>
      <c r="E602" s="238">
        <v>0</v>
      </c>
      <c r="F602" s="238">
        <v>0</v>
      </c>
      <c r="G602" s="238">
        <v>0</v>
      </c>
      <c r="H602" s="238">
        <v>1</v>
      </c>
      <c r="I602" s="19">
        <f t="shared" si="53"/>
        <v>304</v>
      </c>
      <c r="J602" s="206">
        <f t="shared" si="43"/>
        <v>304</v>
      </c>
      <c r="K602" s="238">
        <v>296501.17658000003</v>
      </c>
      <c r="L602" s="238">
        <v>23025.268631999999</v>
      </c>
      <c r="M602" s="238">
        <v>147709.1314800001</v>
      </c>
      <c r="N602" s="238">
        <v>0</v>
      </c>
      <c r="O602" s="238">
        <v>382.75949300000002</v>
      </c>
      <c r="P602" s="238">
        <v>0</v>
      </c>
      <c r="Q602" s="238">
        <v>0</v>
      </c>
      <c r="R602" s="19">
        <f t="shared" si="31"/>
        <v>467618.33618500014</v>
      </c>
      <c r="S602" s="208">
        <f t="shared" si="44"/>
        <v>467618.33618500014</v>
      </c>
    </row>
    <row r="603" spans="1:19">
      <c r="A603" s="144" t="s">
        <v>448</v>
      </c>
      <c r="B603" s="238"/>
      <c r="C603" s="238"/>
      <c r="D603" s="238"/>
      <c r="E603" s="238"/>
      <c r="F603" s="238"/>
      <c r="G603" s="238"/>
      <c r="H603" s="238"/>
      <c r="I603" s="19"/>
      <c r="J603" s="206">
        <f t="shared" si="43"/>
        <v>0</v>
      </c>
      <c r="K603" s="238"/>
      <c r="L603" s="238"/>
      <c r="M603" s="238"/>
      <c r="N603" s="238"/>
      <c r="O603" s="238"/>
      <c r="P603" s="238"/>
      <c r="Q603" s="238"/>
      <c r="R603" s="19"/>
      <c r="S603" s="208">
        <f t="shared" si="44"/>
        <v>0</v>
      </c>
    </row>
    <row r="604" spans="1:19">
      <c r="A604" s="144" t="s">
        <v>449</v>
      </c>
      <c r="B604" s="238">
        <v>6</v>
      </c>
      <c r="C604" s="238">
        <v>63</v>
      </c>
      <c r="D604" s="238">
        <v>183</v>
      </c>
      <c r="E604" s="238">
        <v>0</v>
      </c>
      <c r="F604" s="238">
        <v>0</v>
      </c>
      <c r="G604" s="238">
        <v>0</v>
      </c>
      <c r="H604" s="238">
        <v>11</v>
      </c>
      <c r="I604" s="19">
        <f t="shared" ref="I604:I606" si="54">SUM(B604:H604)</f>
        <v>263</v>
      </c>
      <c r="J604" s="206">
        <f t="shared" si="43"/>
        <v>263</v>
      </c>
      <c r="K604" s="238">
        <v>383278</v>
      </c>
      <c r="L604" s="238">
        <v>17451.803833000002</v>
      </c>
      <c r="M604" s="238">
        <v>219679.873211</v>
      </c>
      <c r="N604" s="238">
        <v>0</v>
      </c>
      <c r="O604" s="238">
        <v>30.826183</v>
      </c>
      <c r="P604" s="238">
        <v>0</v>
      </c>
      <c r="Q604" s="238">
        <v>137211.32180800001</v>
      </c>
      <c r="R604" s="19">
        <f t="shared" si="31"/>
        <v>757651.82503499999</v>
      </c>
      <c r="S604" s="208">
        <f t="shared" si="44"/>
        <v>757651.82503499999</v>
      </c>
    </row>
    <row r="605" spans="1:19">
      <c r="A605" s="144" t="s">
        <v>381</v>
      </c>
      <c r="B605" s="238">
        <v>5</v>
      </c>
      <c r="C605" s="238">
        <v>197</v>
      </c>
      <c r="D605" s="238">
        <v>190</v>
      </c>
      <c r="E605" s="238">
        <v>0</v>
      </c>
      <c r="F605" s="238">
        <v>0</v>
      </c>
      <c r="G605" s="238">
        <v>0</v>
      </c>
      <c r="H605" s="238">
        <v>3</v>
      </c>
      <c r="I605" s="19">
        <f t="shared" si="54"/>
        <v>395</v>
      </c>
      <c r="J605" s="206">
        <f t="shared" si="43"/>
        <v>395</v>
      </c>
      <c r="K605" s="238">
        <v>30210.567582</v>
      </c>
      <c r="L605" s="238">
        <v>36249.73413199999</v>
      </c>
      <c r="M605" s="238">
        <v>270179.11210000009</v>
      </c>
      <c r="N605" s="238">
        <v>0</v>
      </c>
      <c r="O605" s="238">
        <v>0</v>
      </c>
      <c r="P605" s="238">
        <v>0</v>
      </c>
      <c r="Q605" s="238">
        <v>8726</v>
      </c>
      <c r="R605" s="19">
        <f t="shared" si="31"/>
        <v>345365.41381400009</v>
      </c>
      <c r="S605" s="208">
        <f t="shared" si="44"/>
        <v>345365.41381400009</v>
      </c>
    </row>
    <row r="606" spans="1:19">
      <c r="A606" s="144" t="s">
        <v>450</v>
      </c>
      <c r="B606" s="238">
        <v>7</v>
      </c>
      <c r="C606" s="238">
        <v>176</v>
      </c>
      <c r="D606" s="238">
        <v>488</v>
      </c>
      <c r="E606" s="238">
        <v>0</v>
      </c>
      <c r="F606" s="238">
        <v>0</v>
      </c>
      <c r="G606" s="238">
        <v>0</v>
      </c>
      <c r="H606" s="238">
        <v>7</v>
      </c>
      <c r="I606" s="19">
        <f t="shared" si="54"/>
        <v>678</v>
      </c>
      <c r="J606" s="206">
        <f t="shared" si="43"/>
        <v>678</v>
      </c>
      <c r="K606" s="238">
        <v>41077.169406000001</v>
      </c>
      <c r="L606" s="238">
        <v>43561.38866599997</v>
      </c>
      <c r="M606" s="238">
        <v>432893.97187000001</v>
      </c>
      <c r="N606" s="238">
        <v>0</v>
      </c>
      <c r="O606" s="238">
        <v>0</v>
      </c>
      <c r="P606" s="238">
        <v>0</v>
      </c>
      <c r="Q606" s="238">
        <v>301403.052486</v>
      </c>
      <c r="R606" s="19">
        <f t="shared" si="31"/>
        <v>818935.58242799994</v>
      </c>
      <c r="S606" s="208">
        <f t="shared" si="44"/>
        <v>818935.58242799994</v>
      </c>
    </row>
    <row r="607" spans="1:19">
      <c r="A607" s="144" t="s">
        <v>382</v>
      </c>
      <c r="B607" s="238"/>
      <c r="C607" s="238"/>
      <c r="D607" s="238"/>
      <c r="E607" s="238"/>
      <c r="F607" s="238"/>
      <c r="G607" s="238"/>
      <c r="H607" s="238"/>
      <c r="I607" s="19"/>
      <c r="J607" s="206">
        <f t="shared" si="43"/>
        <v>0</v>
      </c>
      <c r="K607" s="238"/>
      <c r="L607" s="238"/>
      <c r="M607" s="238"/>
      <c r="N607" s="238"/>
      <c r="O607" s="238"/>
      <c r="P607" s="238"/>
      <c r="Q607" s="238"/>
      <c r="R607" s="19"/>
      <c r="S607" s="208">
        <f t="shared" si="44"/>
        <v>0</v>
      </c>
    </row>
    <row r="608" spans="1:19">
      <c r="A608" s="144" t="s">
        <v>383</v>
      </c>
      <c r="B608" s="238">
        <v>10</v>
      </c>
      <c r="C608" s="238">
        <v>387</v>
      </c>
      <c r="D608" s="238">
        <v>655</v>
      </c>
      <c r="E608" s="238">
        <v>0</v>
      </c>
      <c r="F608" s="238">
        <v>4</v>
      </c>
      <c r="G608" s="238">
        <v>1</v>
      </c>
      <c r="H608" s="238">
        <v>27</v>
      </c>
      <c r="I608" s="19">
        <f t="shared" ref="I608:I609" si="55">SUM(B608:H608)</f>
        <v>1084</v>
      </c>
      <c r="J608" s="206">
        <f t="shared" si="43"/>
        <v>1084</v>
      </c>
      <c r="K608" s="238">
        <v>72553.347918000014</v>
      </c>
      <c r="L608" s="238">
        <v>83429.539578000011</v>
      </c>
      <c r="M608" s="238">
        <v>708366.78377099975</v>
      </c>
      <c r="N608" s="238">
        <v>0</v>
      </c>
      <c r="O608" s="238">
        <v>2741.0133759999999</v>
      </c>
      <c r="P608" s="238">
        <v>701.79907200000002</v>
      </c>
      <c r="Q608" s="238">
        <v>98079.570466999983</v>
      </c>
      <c r="R608" s="19">
        <f t="shared" si="31"/>
        <v>965872.05418199976</v>
      </c>
      <c r="S608" s="208">
        <f t="shared" si="44"/>
        <v>965872.05418199976</v>
      </c>
    </row>
    <row r="609" spans="1:19">
      <c r="A609" s="144" t="s">
        <v>451</v>
      </c>
      <c r="B609" s="238">
        <v>1</v>
      </c>
      <c r="C609" s="238">
        <v>27</v>
      </c>
      <c r="D609" s="238">
        <v>73</v>
      </c>
      <c r="E609" s="238">
        <v>0</v>
      </c>
      <c r="F609" s="238">
        <v>0</v>
      </c>
      <c r="G609" s="238">
        <v>0</v>
      </c>
      <c r="H609" s="238">
        <v>0</v>
      </c>
      <c r="I609" s="19">
        <f t="shared" si="55"/>
        <v>101</v>
      </c>
      <c r="J609" s="206">
        <f t="shared" si="43"/>
        <v>101</v>
      </c>
      <c r="K609" s="238">
        <v>0</v>
      </c>
      <c r="L609" s="238">
        <v>6465.0611760000011</v>
      </c>
      <c r="M609" s="238">
        <v>47871.367497999992</v>
      </c>
      <c r="N609" s="238">
        <v>0</v>
      </c>
      <c r="O609" s="238">
        <v>0</v>
      </c>
      <c r="P609" s="238">
        <v>0</v>
      </c>
      <c r="Q609" s="238">
        <v>0</v>
      </c>
      <c r="R609" s="19">
        <f t="shared" si="31"/>
        <v>54336.428673999995</v>
      </c>
      <c r="S609" s="208">
        <f t="shared" si="44"/>
        <v>54336.428673999995</v>
      </c>
    </row>
    <row r="610" spans="1:19">
      <c r="A610" s="144" t="s">
        <v>384</v>
      </c>
      <c r="B610" s="238"/>
      <c r="C610" s="238"/>
      <c r="D610" s="238"/>
      <c r="E610" s="238"/>
      <c r="F610" s="238"/>
      <c r="G610" s="238"/>
      <c r="H610" s="238"/>
      <c r="I610" s="19"/>
      <c r="J610" s="206">
        <f t="shared" si="43"/>
        <v>0</v>
      </c>
      <c r="K610" s="238"/>
      <c r="L610" s="238"/>
      <c r="M610" s="238"/>
      <c r="N610" s="238"/>
      <c r="O610" s="238"/>
      <c r="P610" s="238"/>
      <c r="Q610" s="238"/>
      <c r="R610" s="19"/>
      <c r="S610" s="208">
        <f t="shared" si="44"/>
        <v>0</v>
      </c>
    </row>
    <row r="611" spans="1:19">
      <c r="A611" s="144" t="s">
        <v>392</v>
      </c>
      <c r="B611" s="238">
        <v>6</v>
      </c>
      <c r="C611" s="238">
        <v>798</v>
      </c>
      <c r="D611" s="238">
        <v>677</v>
      </c>
      <c r="E611" s="238">
        <v>0</v>
      </c>
      <c r="F611" s="238">
        <v>3</v>
      </c>
      <c r="G611" s="238">
        <v>0</v>
      </c>
      <c r="H611" s="238">
        <v>9</v>
      </c>
      <c r="I611" s="19">
        <f t="shared" ref="I611:I612" si="56">SUM(B611:H611)</f>
        <v>1493</v>
      </c>
      <c r="J611" s="206">
        <f t="shared" si="43"/>
        <v>1493</v>
      </c>
      <c r="K611" s="238">
        <v>30964</v>
      </c>
      <c r="L611" s="238">
        <v>162619.412411</v>
      </c>
      <c r="M611" s="238">
        <v>636439.85508300003</v>
      </c>
      <c r="N611" s="238">
        <v>0</v>
      </c>
      <c r="O611" s="238">
        <v>1008.190842</v>
      </c>
      <c r="P611" s="238">
        <v>0</v>
      </c>
      <c r="Q611" s="238">
        <v>18676.303487000001</v>
      </c>
      <c r="R611" s="19">
        <f t="shared" si="31"/>
        <v>849707.76182300004</v>
      </c>
      <c r="S611" s="208">
        <f t="shared" si="44"/>
        <v>849707.76182300004</v>
      </c>
    </row>
    <row r="612" spans="1:19">
      <c r="A612" s="144" t="s">
        <v>385</v>
      </c>
      <c r="B612" s="238">
        <v>2</v>
      </c>
      <c r="C612" s="238">
        <v>192</v>
      </c>
      <c r="D612" s="238">
        <v>296</v>
      </c>
      <c r="E612" s="238">
        <v>1</v>
      </c>
      <c r="F612" s="238">
        <v>0</v>
      </c>
      <c r="G612" s="238">
        <v>0</v>
      </c>
      <c r="H612" s="238">
        <v>8</v>
      </c>
      <c r="I612" s="19">
        <f t="shared" si="56"/>
        <v>499</v>
      </c>
      <c r="J612" s="206">
        <f t="shared" si="43"/>
        <v>499</v>
      </c>
      <c r="K612" s="238">
        <v>10153.582901</v>
      </c>
      <c r="L612" s="238">
        <v>34589.774075000001</v>
      </c>
      <c r="M612" s="238">
        <v>313507.8466150001</v>
      </c>
      <c r="N612" s="238">
        <v>76</v>
      </c>
      <c r="O612" s="238">
        <v>0</v>
      </c>
      <c r="P612" s="238">
        <v>0</v>
      </c>
      <c r="Q612" s="238">
        <v>8251.761833999999</v>
      </c>
      <c r="R612" s="19">
        <f t="shared" si="31"/>
        <v>366578.96542500012</v>
      </c>
      <c r="S612" s="208">
        <f t="shared" si="44"/>
        <v>366578.96542500012</v>
      </c>
    </row>
    <row r="613" spans="1:19">
      <c r="A613" s="144" t="s">
        <v>452</v>
      </c>
      <c r="B613" s="238"/>
      <c r="C613" s="238"/>
      <c r="D613" s="238"/>
      <c r="E613" s="238"/>
      <c r="F613" s="238"/>
      <c r="G613" s="238"/>
      <c r="H613" s="238"/>
      <c r="I613" s="19"/>
      <c r="J613" s="206">
        <f t="shared" si="43"/>
        <v>0</v>
      </c>
      <c r="K613" s="238"/>
      <c r="L613" s="238"/>
      <c r="M613" s="238"/>
      <c r="N613" s="238"/>
      <c r="O613" s="238"/>
      <c r="P613" s="238"/>
      <c r="Q613" s="238"/>
      <c r="R613" s="19"/>
      <c r="S613" s="208">
        <f t="shared" si="44"/>
        <v>0</v>
      </c>
    </row>
    <row r="614" spans="1:19">
      <c r="A614" s="144" t="s">
        <v>453</v>
      </c>
      <c r="B614" s="238"/>
      <c r="C614" s="238"/>
      <c r="D614" s="238"/>
      <c r="E614" s="238"/>
      <c r="F614" s="238"/>
      <c r="G614" s="238"/>
      <c r="H614" s="238"/>
      <c r="I614" s="19"/>
      <c r="J614" s="206">
        <f t="shared" si="43"/>
        <v>0</v>
      </c>
      <c r="K614" s="238"/>
      <c r="L614" s="238"/>
      <c r="M614" s="238"/>
      <c r="N614" s="238"/>
      <c r="O614" s="238"/>
      <c r="P614" s="238"/>
      <c r="Q614" s="238"/>
      <c r="R614" s="19"/>
      <c r="S614" s="208">
        <f t="shared" si="44"/>
        <v>0</v>
      </c>
    </row>
    <row r="615" spans="1:19">
      <c r="A615" s="144" t="s">
        <v>454</v>
      </c>
      <c r="B615" s="238">
        <v>1636</v>
      </c>
      <c r="C615" s="238">
        <v>4382</v>
      </c>
      <c r="D615" s="238">
        <v>4729</v>
      </c>
      <c r="E615" s="238"/>
      <c r="F615" s="238">
        <v>2</v>
      </c>
      <c r="G615" s="238">
        <v>9</v>
      </c>
      <c r="H615" s="238">
        <v>244</v>
      </c>
      <c r="I615" s="19"/>
      <c r="J615" s="206">
        <f t="shared" si="43"/>
        <v>11002</v>
      </c>
      <c r="K615" s="238">
        <v>6079655</v>
      </c>
      <c r="L615" s="238">
        <v>722352</v>
      </c>
      <c r="M615" s="238">
        <v>5240242</v>
      </c>
      <c r="N615" s="238"/>
      <c r="O615" s="238">
        <f t="shared" ref="O615:P615" si="57">N615+N622+N629+N636</f>
        <v>0</v>
      </c>
      <c r="P615" s="238">
        <f t="shared" si="57"/>
        <v>1763.1793729999999</v>
      </c>
      <c r="Q615" s="238">
        <v>5206708</v>
      </c>
      <c r="R615" s="19"/>
      <c r="S615" s="208">
        <f t="shared" si="44"/>
        <v>17250720.179373</v>
      </c>
    </row>
    <row r="616" spans="1:19">
      <c r="A616" s="144" t="s">
        <v>479</v>
      </c>
      <c r="B616" s="238">
        <v>2</v>
      </c>
      <c r="C616" s="238">
        <v>252</v>
      </c>
      <c r="D616" s="238">
        <v>392</v>
      </c>
      <c r="E616" s="238">
        <v>0</v>
      </c>
      <c r="F616" s="238">
        <v>0</v>
      </c>
      <c r="G616" s="238">
        <v>0</v>
      </c>
      <c r="H616" s="238">
        <v>2</v>
      </c>
      <c r="I616" s="19">
        <f t="shared" ref="I616:I619" si="58">SUM(B616:H616)</f>
        <v>648</v>
      </c>
      <c r="J616" s="206">
        <f t="shared" si="43"/>
        <v>648</v>
      </c>
      <c r="K616" s="238">
        <v>24299</v>
      </c>
      <c r="L616" s="238">
        <v>44935.477469999991</v>
      </c>
      <c r="M616" s="238">
        <v>403624.93854399992</v>
      </c>
      <c r="N616" s="238">
        <v>0</v>
      </c>
      <c r="O616" s="238">
        <v>0</v>
      </c>
      <c r="P616" s="238">
        <v>0</v>
      </c>
      <c r="Q616" s="238">
        <v>2912.1265659999999</v>
      </c>
      <c r="R616" s="19">
        <f t="shared" si="31"/>
        <v>475771.54257999989</v>
      </c>
      <c r="S616" s="208">
        <f t="shared" si="44"/>
        <v>475771.54257999989</v>
      </c>
    </row>
    <row r="617" spans="1:19">
      <c r="A617" s="144" t="s">
        <v>509</v>
      </c>
      <c r="B617" s="238">
        <v>0</v>
      </c>
      <c r="C617" s="238">
        <v>4</v>
      </c>
      <c r="D617" s="238">
        <v>1</v>
      </c>
      <c r="E617" s="238">
        <v>0</v>
      </c>
      <c r="F617" s="238">
        <v>0</v>
      </c>
      <c r="G617" s="238">
        <v>0</v>
      </c>
      <c r="H617" s="238">
        <v>0</v>
      </c>
      <c r="I617" s="19">
        <f t="shared" si="58"/>
        <v>5</v>
      </c>
      <c r="J617" s="206">
        <f t="shared" si="43"/>
        <v>5</v>
      </c>
      <c r="K617" s="238">
        <v>0</v>
      </c>
      <c r="L617" s="238">
        <v>791.69687999999996</v>
      </c>
      <c r="M617" s="238">
        <v>446.05360799999988</v>
      </c>
      <c r="N617" s="238">
        <v>0</v>
      </c>
      <c r="O617" s="238">
        <v>0</v>
      </c>
      <c r="P617" s="238">
        <v>0</v>
      </c>
      <c r="Q617" s="238">
        <v>0</v>
      </c>
      <c r="R617" s="19">
        <f t="shared" si="31"/>
        <v>1237.7504879999999</v>
      </c>
      <c r="S617" s="208">
        <f t="shared" si="44"/>
        <v>1237.7504879999999</v>
      </c>
    </row>
    <row r="618" spans="1:19">
      <c r="A618" s="144" t="s">
        <v>386</v>
      </c>
      <c r="B618" s="238">
        <v>6</v>
      </c>
      <c r="C618" s="238">
        <v>191</v>
      </c>
      <c r="D618" s="238">
        <v>215</v>
      </c>
      <c r="E618" s="238">
        <v>0</v>
      </c>
      <c r="F618" s="238">
        <v>0</v>
      </c>
      <c r="G618" s="238">
        <v>0</v>
      </c>
      <c r="H618" s="238">
        <v>6</v>
      </c>
      <c r="I618" s="19">
        <f t="shared" si="58"/>
        <v>418</v>
      </c>
      <c r="J618" s="206">
        <f t="shared" si="43"/>
        <v>418</v>
      </c>
      <c r="K618" s="238">
        <v>46711</v>
      </c>
      <c r="L618" s="238">
        <v>39365.881786000013</v>
      </c>
      <c r="M618" s="238">
        <v>203359.04087300011</v>
      </c>
      <c r="N618" s="238">
        <v>0</v>
      </c>
      <c r="O618" s="238">
        <v>0</v>
      </c>
      <c r="P618" s="238">
        <v>0</v>
      </c>
      <c r="Q618" s="238">
        <v>17303.682223</v>
      </c>
      <c r="R618" s="19">
        <f t="shared" si="31"/>
        <v>306739.60488200013</v>
      </c>
      <c r="S618" s="208">
        <f t="shared" si="44"/>
        <v>306739.60488200013</v>
      </c>
    </row>
    <row r="619" spans="1:19">
      <c r="A619" s="144" t="s">
        <v>455</v>
      </c>
      <c r="B619" s="238">
        <v>2</v>
      </c>
      <c r="C619" s="238">
        <v>21</v>
      </c>
      <c r="D619" s="238">
        <v>32</v>
      </c>
      <c r="E619" s="238">
        <v>0</v>
      </c>
      <c r="F619" s="238">
        <v>0</v>
      </c>
      <c r="G619" s="238">
        <v>0</v>
      </c>
      <c r="H619" s="238">
        <v>0</v>
      </c>
      <c r="I619" s="19">
        <f t="shared" si="58"/>
        <v>55</v>
      </c>
      <c r="J619" s="206">
        <f t="shared" si="43"/>
        <v>55</v>
      </c>
      <c r="K619" s="238">
        <v>12417.347624</v>
      </c>
      <c r="L619" s="238">
        <v>4400.9503840000007</v>
      </c>
      <c r="M619" s="238">
        <v>22741.964831999991</v>
      </c>
      <c r="N619" s="238">
        <v>0</v>
      </c>
      <c r="O619" s="238">
        <v>0</v>
      </c>
      <c r="P619" s="238">
        <v>0</v>
      </c>
      <c r="Q619" s="238">
        <v>0</v>
      </c>
      <c r="R619" s="19">
        <f t="shared" si="31"/>
        <v>39560.262839999996</v>
      </c>
      <c r="S619" s="208">
        <f t="shared" si="44"/>
        <v>39560.262839999996</v>
      </c>
    </row>
    <row r="620" spans="1:19">
      <c r="A620" s="144" t="s">
        <v>387</v>
      </c>
      <c r="B620" s="238"/>
      <c r="C620" s="238"/>
      <c r="D620" s="238"/>
      <c r="E620" s="238"/>
      <c r="F620" s="238"/>
      <c r="G620" s="238"/>
      <c r="H620" s="238"/>
      <c r="I620" s="19"/>
      <c r="J620" s="206">
        <f t="shared" si="43"/>
        <v>0</v>
      </c>
      <c r="K620" s="238"/>
      <c r="L620" s="238"/>
      <c r="M620" s="238"/>
      <c r="N620" s="238"/>
      <c r="O620" s="238"/>
      <c r="P620" s="238"/>
      <c r="Q620" s="238"/>
      <c r="R620" s="19"/>
      <c r="S620" s="208">
        <f t="shared" si="44"/>
        <v>0</v>
      </c>
    </row>
    <row r="621" spans="1:19">
      <c r="A621" s="144" t="s">
        <v>456</v>
      </c>
      <c r="B621" s="238">
        <v>13</v>
      </c>
      <c r="C621" s="238">
        <v>400</v>
      </c>
      <c r="D621" s="238">
        <v>1107</v>
      </c>
      <c r="E621" s="238">
        <v>1</v>
      </c>
      <c r="F621" s="238">
        <v>1</v>
      </c>
      <c r="G621" s="238">
        <v>0</v>
      </c>
      <c r="H621" s="238">
        <v>23</v>
      </c>
      <c r="I621" s="19">
        <f t="shared" ref="I621" si="59">SUM(B621:H621)</f>
        <v>1545</v>
      </c>
      <c r="J621" s="206">
        <f t="shared" ref="J621:J647" si="60">SUM(B621:H621)</f>
        <v>1545</v>
      </c>
      <c r="K621" s="238">
        <v>136092.03435599999</v>
      </c>
      <c r="L621" s="238">
        <v>88149.848680999974</v>
      </c>
      <c r="M621" s="238">
        <v>1115749.0464339999</v>
      </c>
      <c r="N621" s="238">
        <v>355</v>
      </c>
      <c r="O621" s="238">
        <v>157.124304</v>
      </c>
      <c r="P621" s="238">
        <v>0</v>
      </c>
      <c r="Q621" s="238">
        <v>694741.08672799997</v>
      </c>
      <c r="R621" s="19">
        <f t="shared" si="31"/>
        <v>2035244.140503</v>
      </c>
      <c r="S621" s="208">
        <f t="shared" ref="S621:S647" si="61">SUM(K621:Q621)</f>
        <v>2035244.140503</v>
      </c>
    </row>
    <row r="622" spans="1:19">
      <c r="A622" s="144" t="s">
        <v>457</v>
      </c>
      <c r="B622" s="238"/>
      <c r="C622" s="238"/>
      <c r="D622" s="238"/>
      <c r="E622" s="238"/>
      <c r="F622" s="238"/>
      <c r="G622" s="238"/>
      <c r="H622" s="238"/>
      <c r="I622" s="19"/>
      <c r="J622" s="206">
        <f t="shared" si="60"/>
        <v>0</v>
      </c>
      <c r="K622" s="238"/>
      <c r="L622" s="238"/>
      <c r="M622" s="238"/>
      <c r="N622" s="238"/>
      <c r="O622" s="238"/>
      <c r="P622" s="238"/>
      <c r="Q622" s="238"/>
      <c r="R622" s="19"/>
      <c r="S622" s="208">
        <f t="shared" si="61"/>
        <v>0</v>
      </c>
    </row>
    <row r="623" spans="1:19">
      <c r="A623" s="144" t="s">
        <v>458</v>
      </c>
      <c r="B623" s="238">
        <v>27</v>
      </c>
      <c r="C623" s="238">
        <v>413</v>
      </c>
      <c r="D623" s="238">
        <v>853</v>
      </c>
      <c r="E623" s="238">
        <v>0</v>
      </c>
      <c r="F623" s="238">
        <v>0</v>
      </c>
      <c r="G623" s="238">
        <v>2</v>
      </c>
      <c r="H623" s="238">
        <v>7</v>
      </c>
      <c r="I623" s="19">
        <f t="shared" ref="I623" si="62">SUM(B623:H623)</f>
        <v>1302</v>
      </c>
      <c r="J623" s="206">
        <f t="shared" si="60"/>
        <v>1302</v>
      </c>
      <c r="K623" s="238">
        <v>252391.94177899999</v>
      </c>
      <c r="L623" s="238">
        <v>88928.666444999995</v>
      </c>
      <c r="M623" s="238">
        <v>922365.6910230004</v>
      </c>
      <c r="N623" s="238">
        <v>0</v>
      </c>
      <c r="O623" s="238">
        <v>0</v>
      </c>
      <c r="P623" s="238">
        <v>33672</v>
      </c>
      <c r="Q623" s="238">
        <v>183411.65508</v>
      </c>
      <c r="R623" s="19">
        <f t="shared" si="31"/>
        <v>1480769.9543270003</v>
      </c>
      <c r="S623" s="208">
        <f t="shared" si="61"/>
        <v>1480769.9543270003</v>
      </c>
    </row>
    <row r="624" spans="1:19">
      <c r="A624" s="144" t="s">
        <v>459</v>
      </c>
      <c r="B624" s="238"/>
      <c r="C624" s="238"/>
      <c r="D624" s="238"/>
      <c r="E624" s="238"/>
      <c r="F624" s="238"/>
      <c r="G624" s="238"/>
      <c r="H624" s="238"/>
      <c r="I624" s="19"/>
      <c r="J624" s="206">
        <f t="shared" si="60"/>
        <v>0</v>
      </c>
      <c r="K624" s="238"/>
      <c r="L624" s="238"/>
      <c r="M624" s="238"/>
      <c r="N624" s="238"/>
      <c r="O624" s="238"/>
      <c r="P624" s="238"/>
      <c r="Q624" s="238"/>
      <c r="R624" s="19"/>
      <c r="S624" s="208">
        <f t="shared" si="61"/>
        <v>0</v>
      </c>
    </row>
    <row r="625" spans="1:19">
      <c r="A625" s="144" t="s">
        <v>460</v>
      </c>
      <c r="B625" s="238">
        <v>1</v>
      </c>
      <c r="C625" s="238">
        <v>139</v>
      </c>
      <c r="D625" s="238">
        <v>171</v>
      </c>
      <c r="E625" s="238">
        <v>1</v>
      </c>
      <c r="F625" s="238">
        <v>0</v>
      </c>
      <c r="G625" s="238">
        <v>0</v>
      </c>
      <c r="H625" s="238">
        <v>1</v>
      </c>
      <c r="I625" s="19">
        <f t="shared" ref="I625:I626" si="63">SUM(B625:H625)</f>
        <v>313</v>
      </c>
      <c r="J625" s="206">
        <f t="shared" si="60"/>
        <v>313</v>
      </c>
      <c r="K625" s="238">
        <v>12838</v>
      </c>
      <c r="L625" s="238">
        <v>24820.204699000009</v>
      </c>
      <c r="M625" s="238">
        <v>147012.247313</v>
      </c>
      <c r="N625" s="238">
        <v>137.86762400000001</v>
      </c>
      <c r="O625" s="238">
        <v>0</v>
      </c>
      <c r="P625" s="238">
        <v>0</v>
      </c>
      <c r="Q625" s="238">
        <v>44513</v>
      </c>
      <c r="R625" s="19">
        <f t="shared" si="31"/>
        <v>229321.31963600003</v>
      </c>
      <c r="S625" s="208">
        <f t="shared" si="61"/>
        <v>229321.31963600003</v>
      </c>
    </row>
    <row r="626" spans="1:19">
      <c r="A626" s="144" t="s">
        <v>510</v>
      </c>
      <c r="B626" s="238">
        <v>0</v>
      </c>
      <c r="C626" s="238">
        <v>16</v>
      </c>
      <c r="D626" s="238">
        <v>15</v>
      </c>
      <c r="E626" s="238">
        <v>0</v>
      </c>
      <c r="F626" s="238">
        <v>0</v>
      </c>
      <c r="G626" s="238">
        <v>0</v>
      </c>
      <c r="H626" s="238">
        <v>0</v>
      </c>
      <c r="I626" s="19">
        <f t="shared" si="63"/>
        <v>31</v>
      </c>
      <c r="J626" s="206">
        <f t="shared" si="60"/>
        <v>31</v>
      </c>
      <c r="K626" s="238">
        <v>0</v>
      </c>
      <c r="L626" s="238">
        <v>2243.2933560000001</v>
      </c>
      <c r="M626" s="238">
        <v>11731.681619999999</v>
      </c>
      <c r="N626" s="238">
        <v>0</v>
      </c>
      <c r="O626" s="238">
        <v>0</v>
      </c>
      <c r="P626" s="238">
        <v>0</v>
      </c>
      <c r="Q626" s="238">
        <v>0</v>
      </c>
      <c r="R626" s="19">
        <f t="shared" si="31"/>
        <v>13974.974976</v>
      </c>
      <c r="S626" s="208">
        <f t="shared" si="61"/>
        <v>13974.974976</v>
      </c>
    </row>
    <row r="627" spans="1:19">
      <c r="A627" s="144" t="s">
        <v>511</v>
      </c>
      <c r="B627" s="242" t="s">
        <v>779</v>
      </c>
      <c r="C627" s="242"/>
      <c r="D627" s="242"/>
      <c r="E627" s="242"/>
      <c r="F627" s="242"/>
      <c r="G627" s="242"/>
      <c r="H627" s="242"/>
      <c r="I627" s="19"/>
      <c r="J627" s="206">
        <f t="shared" si="60"/>
        <v>0</v>
      </c>
      <c r="K627" s="242" t="s">
        <v>779</v>
      </c>
      <c r="L627" s="242"/>
      <c r="M627" s="242"/>
      <c r="N627" s="242"/>
      <c r="O627" s="242"/>
      <c r="P627" s="242"/>
      <c r="Q627" s="242"/>
      <c r="R627" s="19"/>
      <c r="S627" s="208">
        <f t="shared" si="61"/>
        <v>0</v>
      </c>
    </row>
    <row r="628" spans="1:19">
      <c r="A628" s="144" t="s">
        <v>461</v>
      </c>
      <c r="B628" s="238"/>
      <c r="C628" s="238"/>
      <c r="D628" s="238"/>
      <c r="E628" s="238"/>
      <c r="F628" s="238"/>
      <c r="G628" s="238"/>
      <c r="H628" s="238"/>
      <c r="I628" s="19"/>
      <c r="J628" s="206">
        <f t="shared" si="60"/>
        <v>0</v>
      </c>
      <c r="K628" s="238"/>
      <c r="L628" s="238"/>
      <c r="M628" s="238"/>
      <c r="N628" s="238"/>
      <c r="O628" s="238"/>
      <c r="P628" s="238"/>
      <c r="Q628" s="238"/>
      <c r="R628" s="19"/>
      <c r="S628" s="208">
        <f t="shared" si="61"/>
        <v>0</v>
      </c>
    </row>
    <row r="629" spans="1:19">
      <c r="A629" s="144" t="s">
        <v>462</v>
      </c>
      <c r="B629" s="238">
        <v>14</v>
      </c>
      <c r="C629" s="238">
        <v>289</v>
      </c>
      <c r="D629" s="238">
        <v>663</v>
      </c>
      <c r="E629" s="238">
        <v>0</v>
      </c>
      <c r="F629" s="238">
        <v>2</v>
      </c>
      <c r="G629" s="238">
        <v>0</v>
      </c>
      <c r="H629" s="238">
        <v>7</v>
      </c>
      <c r="I629" s="19">
        <f t="shared" ref="I629:I634" si="64">SUM(B629:H629)</f>
        <v>975</v>
      </c>
      <c r="J629" s="206">
        <f t="shared" si="60"/>
        <v>975</v>
      </c>
      <c r="K629" s="238">
        <v>133467.44974700001</v>
      </c>
      <c r="L629" s="238">
        <v>70769.994023000007</v>
      </c>
      <c r="M629" s="238">
        <v>607807.44677200005</v>
      </c>
      <c r="N629" s="238">
        <v>0</v>
      </c>
      <c r="O629" s="238">
        <v>1763.1793729999999</v>
      </c>
      <c r="P629" s="238">
        <v>0</v>
      </c>
      <c r="Q629" s="238">
        <v>83234.537168000024</v>
      </c>
      <c r="R629" s="19">
        <f t="shared" si="31"/>
        <v>897042.60708300013</v>
      </c>
      <c r="S629" s="208">
        <f t="shared" si="61"/>
        <v>897042.60708300013</v>
      </c>
    </row>
    <row r="630" spans="1:19">
      <c r="A630" s="144" t="s">
        <v>780</v>
      </c>
      <c r="B630" s="238">
        <v>17</v>
      </c>
      <c r="C630" s="238">
        <v>447</v>
      </c>
      <c r="D630" s="238">
        <v>719</v>
      </c>
      <c r="E630" s="238">
        <v>1</v>
      </c>
      <c r="F630" s="238">
        <v>2</v>
      </c>
      <c r="G630" s="238">
        <v>1</v>
      </c>
      <c r="H630" s="238">
        <v>29</v>
      </c>
      <c r="I630" s="19">
        <f t="shared" si="64"/>
        <v>1216</v>
      </c>
      <c r="J630" s="206">
        <f t="shared" si="60"/>
        <v>1216</v>
      </c>
      <c r="K630" s="238">
        <v>172474.764161</v>
      </c>
      <c r="L630" s="238">
        <v>95188.533475999953</v>
      </c>
      <c r="M630" s="238">
        <v>816255.43617600005</v>
      </c>
      <c r="N630" s="238">
        <v>589.05595700000003</v>
      </c>
      <c r="O630" s="238">
        <v>1715.811821</v>
      </c>
      <c r="P630" s="238">
        <v>382</v>
      </c>
      <c r="Q630" s="238">
        <v>97996.619221999994</v>
      </c>
      <c r="R630" s="19">
        <f t="shared" si="31"/>
        <v>1184602.2208129999</v>
      </c>
      <c r="S630" s="208">
        <f t="shared" si="61"/>
        <v>1184602.2208129999</v>
      </c>
    </row>
    <row r="631" spans="1:19">
      <c r="A631" s="144" t="s">
        <v>781</v>
      </c>
      <c r="B631" s="238">
        <v>3</v>
      </c>
      <c r="C631" s="238">
        <v>254</v>
      </c>
      <c r="D631" s="238">
        <v>383</v>
      </c>
      <c r="E631" s="238">
        <v>1</v>
      </c>
      <c r="F631" s="238">
        <v>1</v>
      </c>
      <c r="G631" s="238">
        <v>0</v>
      </c>
      <c r="H631" s="238">
        <v>6</v>
      </c>
      <c r="I631" s="19">
        <f t="shared" si="64"/>
        <v>648</v>
      </c>
      <c r="J631" s="206">
        <f t="shared" si="60"/>
        <v>648</v>
      </c>
      <c r="K631" s="238">
        <v>24337.277628</v>
      </c>
      <c r="L631" s="238">
        <v>57632.728863999997</v>
      </c>
      <c r="M631" s="238">
        <v>400017.88497000007</v>
      </c>
      <c r="N631" s="238">
        <v>276.76429000000002</v>
      </c>
      <c r="O631" s="238">
        <v>1135.928255</v>
      </c>
      <c r="P631" s="238">
        <v>0</v>
      </c>
      <c r="Q631" s="238">
        <v>17337.504980000002</v>
      </c>
      <c r="R631" s="19">
        <f t="shared" si="31"/>
        <v>500738.08898700011</v>
      </c>
      <c r="S631" s="208">
        <f t="shared" si="61"/>
        <v>500738.08898700011</v>
      </c>
    </row>
    <row r="632" spans="1:19">
      <c r="A632" s="144" t="s">
        <v>782</v>
      </c>
      <c r="B632" s="238">
        <v>6</v>
      </c>
      <c r="C632" s="238">
        <v>257</v>
      </c>
      <c r="D632" s="238">
        <v>364</v>
      </c>
      <c r="E632" s="238">
        <v>0</v>
      </c>
      <c r="F632" s="238">
        <v>2</v>
      </c>
      <c r="G632" s="238">
        <v>0</v>
      </c>
      <c r="H632" s="238">
        <v>10</v>
      </c>
      <c r="I632" s="19">
        <f t="shared" si="64"/>
        <v>639</v>
      </c>
      <c r="J632" s="206">
        <f t="shared" si="60"/>
        <v>639</v>
      </c>
      <c r="K632" s="238">
        <v>95366.806503999993</v>
      </c>
      <c r="L632" s="238">
        <v>75225.908582999997</v>
      </c>
      <c r="M632" s="238">
        <v>385910.06855000003</v>
      </c>
      <c r="N632" s="238">
        <v>0</v>
      </c>
      <c r="O632" s="238">
        <v>1333</v>
      </c>
      <c r="P632" s="238">
        <v>0</v>
      </c>
      <c r="Q632" s="238">
        <v>18375.147292000001</v>
      </c>
      <c r="R632" s="19">
        <f t="shared" si="31"/>
        <v>576210.93092900002</v>
      </c>
      <c r="S632" s="208">
        <f t="shared" si="61"/>
        <v>576210.93092900002</v>
      </c>
    </row>
    <row r="633" spans="1:19">
      <c r="A633" s="144" t="s">
        <v>783</v>
      </c>
      <c r="B633" s="238">
        <v>14</v>
      </c>
      <c r="C633" s="238">
        <v>320</v>
      </c>
      <c r="D633" s="238">
        <v>427</v>
      </c>
      <c r="E633" s="238">
        <v>0</v>
      </c>
      <c r="F633" s="238">
        <v>1</v>
      </c>
      <c r="G633" s="238">
        <v>0</v>
      </c>
      <c r="H633" s="238">
        <v>35</v>
      </c>
      <c r="I633" s="19">
        <f t="shared" si="64"/>
        <v>797</v>
      </c>
      <c r="J633" s="206">
        <f t="shared" si="60"/>
        <v>797</v>
      </c>
      <c r="K633" s="238">
        <v>126659.588013</v>
      </c>
      <c r="L633" s="238">
        <v>64573.954832000003</v>
      </c>
      <c r="M633" s="238">
        <v>520881.96129900002</v>
      </c>
      <c r="N633" s="238">
        <v>0</v>
      </c>
      <c r="O633" s="238">
        <v>28.807120999999999</v>
      </c>
      <c r="P633" s="238">
        <v>0</v>
      </c>
      <c r="Q633" s="238">
        <v>246107.02131700001</v>
      </c>
      <c r="R633" s="19">
        <f t="shared" si="31"/>
        <v>958251.33258200006</v>
      </c>
      <c r="S633" s="208">
        <f t="shared" si="61"/>
        <v>958251.33258200006</v>
      </c>
    </row>
    <row r="634" spans="1:19">
      <c r="A634" s="144" t="s">
        <v>463</v>
      </c>
      <c r="B634" s="238">
        <v>6</v>
      </c>
      <c r="C634" s="238">
        <v>340</v>
      </c>
      <c r="D634" s="238">
        <v>528</v>
      </c>
      <c r="E634" s="238">
        <v>0</v>
      </c>
      <c r="F634" s="238">
        <v>2</v>
      </c>
      <c r="G634" s="238">
        <v>0</v>
      </c>
      <c r="H634" s="238">
        <v>1</v>
      </c>
      <c r="I634" s="19">
        <f t="shared" si="64"/>
        <v>877</v>
      </c>
      <c r="J634" s="206">
        <f t="shared" si="60"/>
        <v>877</v>
      </c>
      <c r="K634" s="238">
        <v>38520.050364000002</v>
      </c>
      <c r="L634" s="238">
        <v>63046.12663600003</v>
      </c>
      <c r="M634" s="238">
        <v>576747.89154600003</v>
      </c>
      <c r="N634" s="238">
        <v>882</v>
      </c>
      <c r="O634" s="238">
        <v>420.62950099999989</v>
      </c>
      <c r="P634" s="238">
        <v>0</v>
      </c>
      <c r="Q634" s="238">
        <v>88.44981199999998</v>
      </c>
      <c r="R634" s="19">
        <f t="shared" si="31"/>
        <v>679705.14785900014</v>
      </c>
      <c r="S634" s="208">
        <f t="shared" si="61"/>
        <v>679705.14785900014</v>
      </c>
    </row>
    <row r="635" spans="1:19">
      <c r="A635" s="144" t="s">
        <v>388</v>
      </c>
      <c r="B635" s="238"/>
      <c r="C635" s="238"/>
      <c r="D635" s="238"/>
      <c r="E635" s="238"/>
      <c r="F635" s="238"/>
      <c r="G635" s="238"/>
      <c r="H635" s="238"/>
      <c r="I635" s="19"/>
      <c r="J635" s="206">
        <f t="shared" si="60"/>
        <v>0</v>
      </c>
      <c r="K635" s="238"/>
      <c r="L635" s="238"/>
      <c r="M635" s="238"/>
      <c r="N635" s="238"/>
      <c r="O635" s="238"/>
      <c r="P635" s="238"/>
      <c r="Q635" s="238"/>
      <c r="R635" s="19"/>
      <c r="S635" s="208">
        <f t="shared" si="61"/>
        <v>0</v>
      </c>
    </row>
    <row r="636" spans="1:19">
      <c r="A636" s="144" t="s">
        <v>467</v>
      </c>
      <c r="B636" s="238"/>
      <c r="C636" s="238"/>
      <c r="D636" s="238"/>
      <c r="E636" s="238"/>
      <c r="F636" s="238"/>
      <c r="G636" s="238"/>
      <c r="H636" s="238"/>
      <c r="I636" s="19"/>
      <c r="J636" s="206">
        <f t="shared" si="60"/>
        <v>0</v>
      </c>
      <c r="K636" s="238"/>
      <c r="L636" s="238"/>
      <c r="M636" s="238"/>
      <c r="N636" s="238"/>
      <c r="O636" s="238"/>
      <c r="P636" s="238"/>
      <c r="Q636" s="238"/>
      <c r="R636" s="19"/>
      <c r="S636" s="208">
        <f t="shared" si="61"/>
        <v>0</v>
      </c>
    </row>
    <row r="637" spans="1:19">
      <c r="A637" s="144" t="s">
        <v>389</v>
      </c>
      <c r="B637" s="238"/>
      <c r="C637" s="238"/>
      <c r="D637" s="238"/>
      <c r="E637" s="238"/>
      <c r="F637" s="238"/>
      <c r="G637" s="238"/>
      <c r="H637" s="238"/>
      <c r="I637" s="19"/>
      <c r="J637" s="206">
        <f t="shared" si="60"/>
        <v>0</v>
      </c>
      <c r="K637" s="238"/>
      <c r="L637" s="238"/>
      <c r="M637" s="238"/>
      <c r="N637" s="238"/>
      <c r="O637" s="238"/>
      <c r="P637" s="238"/>
      <c r="Q637" s="238"/>
      <c r="R637" s="19"/>
      <c r="S637" s="208">
        <f t="shared" si="61"/>
        <v>0</v>
      </c>
    </row>
    <row r="638" spans="1:19">
      <c r="A638" s="144" t="s">
        <v>464</v>
      </c>
      <c r="B638" s="238"/>
      <c r="C638" s="238"/>
      <c r="D638" s="238"/>
      <c r="E638" s="238"/>
      <c r="F638" s="238"/>
      <c r="G638" s="238"/>
      <c r="H638" s="238"/>
      <c r="I638" s="19"/>
      <c r="J638" s="206">
        <f t="shared" si="60"/>
        <v>0</v>
      </c>
      <c r="K638" s="238"/>
      <c r="L638" s="238"/>
      <c r="M638" s="238"/>
      <c r="N638" s="238"/>
      <c r="O638" s="238"/>
      <c r="P638" s="238"/>
      <c r="Q638" s="238"/>
      <c r="R638" s="19"/>
      <c r="S638" s="208">
        <f t="shared" si="61"/>
        <v>0</v>
      </c>
    </row>
    <row r="639" spans="1:19">
      <c r="A639" s="144" t="s">
        <v>465</v>
      </c>
      <c r="B639" s="238"/>
      <c r="C639" s="238"/>
      <c r="D639" s="238"/>
      <c r="E639" s="238"/>
      <c r="F639" s="238"/>
      <c r="G639" s="238"/>
      <c r="H639" s="238"/>
      <c r="I639" s="19"/>
      <c r="J639" s="206">
        <f t="shared" si="60"/>
        <v>0</v>
      </c>
      <c r="K639" s="238"/>
      <c r="L639" s="238"/>
      <c r="M639" s="238"/>
      <c r="N639" s="238"/>
      <c r="O639" s="238"/>
      <c r="P639" s="238"/>
      <c r="Q639" s="238"/>
      <c r="R639" s="19"/>
      <c r="S639" s="208">
        <f t="shared" si="61"/>
        <v>0</v>
      </c>
    </row>
    <row r="640" spans="1:19">
      <c r="A640" s="144" t="s">
        <v>466</v>
      </c>
      <c r="B640" s="238"/>
      <c r="C640" s="238"/>
      <c r="D640" s="238"/>
      <c r="E640" s="238"/>
      <c r="F640" s="238"/>
      <c r="G640" s="238"/>
      <c r="H640" s="238"/>
      <c r="I640" s="19"/>
      <c r="J640" s="206">
        <f t="shared" si="60"/>
        <v>0</v>
      </c>
      <c r="K640" s="238"/>
      <c r="L640" s="238"/>
      <c r="M640" s="238"/>
      <c r="N640" s="238"/>
      <c r="O640" s="238"/>
      <c r="P640" s="238"/>
      <c r="Q640" s="238"/>
      <c r="R640" s="19"/>
      <c r="S640" s="208">
        <f t="shared" si="61"/>
        <v>0</v>
      </c>
    </row>
    <row r="641" spans="1:19">
      <c r="A641" s="144" t="s">
        <v>390</v>
      </c>
      <c r="B641" s="238"/>
      <c r="C641" s="238"/>
      <c r="D641" s="238"/>
      <c r="E641" s="238"/>
      <c r="F641" s="238"/>
      <c r="G641" s="238"/>
      <c r="H641" s="238"/>
      <c r="I641" s="19"/>
      <c r="J641" s="206">
        <f t="shared" si="60"/>
        <v>0</v>
      </c>
      <c r="K641" s="238"/>
      <c r="L641" s="238"/>
      <c r="M641" s="238"/>
      <c r="N641" s="238"/>
      <c r="O641" s="238"/>
      <c r="P641" s="238"/>
      <c r="Q641" s="238"/>
      <c r="R641" s="19"/>
      <c r="S641" s="208">
        <f t="shared" si="61"/>
        <v>0</v>
      </c>
    </row>
    <row r="642" spans="1:19">
      <c r="A642" s="144" t="s">
        <v>391</v>
      </c>
      <c r="B642" s="238">
        <v>3</v>
      </c>
      <c r="C642" s="238">
        <v>195</v>
      </c>
      <c r="D642" s="238">
        <v>187</v>
      </c>
      <c r="E642" s="238">
        <v>0</v>
      </c>
      <c r="F642" s="238">
        <v>2</v>
      </c>
      <c r="G642" s="238">
        <v>0</v>
      </c>
      <c r="H642" s="238">
        <v>3</v>
      </c>
      <c r="I642" s="19">
        <f t="shared" ref="I642:I643" si="65">SUM(B642:H642)</f>
        <v>390</v>
      </c>
      <c r="J642" s="206">
        <f t="shared" si="60"/>
        <v>390</v>
      </c>
      <c r="K642" s="238">
        <v>17421</v>
      </c>
      <c r="L642" s="238">
        <v>37569.461322999989</v>
      </c>
      <c r="M642" s="238">
        <v>175386.97721300001</v>
      </c>
      <c r="N642" s="238">
        <v>125.4795</v>
      </c>
      <c r="O642" s="238">
        <v>1738.6439519999999</v>
      </c>
      <c r="P642" s="238">
        <v>0</v>
      </c>
      <c r="Q642" s="238">
        <v>11497.990884000001</v>
      </c>
      <c r="R642" s="19">
        <f t="shared" si="31"/>
        <v>243739.552872</v>
      </c>
      <c r="S642" s="208">
        <f t="shared" si="61"/>
        <v>243739.552872</v>
      </c>
    </row>
    <row r="643" spans="1:19">
      <c r="A643" s="144" t="s">
        <v>468</v>
      </c>
      <c r="B643" s="238">
        <v>2</v>
      </c>
      <c r="C643" s="238">
        <v>140</v>
      </c>
      <c r="D643" s="238">
        <v>243</v>
      </c>
      <c r="E643" s="238">
        <v>0</v>
      </c>
      <c r="F643" s="238">
        <v>0</v>
      </c>
      <c r="G643" s="238">
        <v>0</v>
      </c>
      <c r="H643" s="238">
        <v>2</v>
      </c>
      <c r="I643" s="19">
        <f t="shared" si="65"/>
        <v>387</v>
      </c>
      <c r="J643" s="206">
        <f t="shared" si="60"/>
        <v>387</v>
      </c>
      <c r="K643" s="238">
        <v>21002</v>
      </c>
      <c r="L643" s="238">
        <v>33808.580534999986</v>
      </c>
      <c r="M643" s="238">
        <v>229829.59677999999</v>
      </c>
      <c r="N643" s="238">
        <v>0</v>
      </c>
      <c r="O643" s="238">
        <v>0</v>
      </c>
      <c r="P643" s="238">
        <v>0</v>
      </c>
      <c r="Q643" s="238">
        <v>1340</v>
      </c>
      <c r="R643" s="19">
        <f t="shared" si="31"/>
        <v>285980.17731499998</v>
      </c>
      <c r="S643" s="208">
        <f t="shared" si="61"/>
        <v>285980.17731499998</v>
      </c>
    </row>
    <row r="644" spans="1:19">
      <c r="A644" s="144" t="s">
        <v>469</v>
      </c>
      <c r="B644" s="238"/>
      <c r="C644" s="238"/>
      <c r="D644" s="238"/>
      <c r="E644" s="238"/>
      <c r="F644" s="238"/>
      <c r="G644" s="238"/>
      <c r="H644" s="238"/>
      <c r="I644" s="19"/>
      <c r="J644" s="206">
        <f t="shared" si="60"/>
        <v>0</v>
      </c>
      <c r="K644" s="238"/>
      <c r="L644" s="238"/>
      <c r="M644" s="238"/>
      <c r="N644" s="238"/>
      <c r="O644" s="238"/>
      <c r="P644" s="238"/>
      <c r="Q644" s="238"/>
      <c r="R644" s="19"/>
      <c r="S644" s="208">
        <f t="shared" si="61"/>
        <v>0</v>
      </c>
    </row>
    <row r="645" spans="1:19">
      <c r="A645" s="144" t="s">
        <v>470</v>
      </c>
      <c r="B645" s="238">
        <v>1</v>
      </c>
      <c r="C645" s="238">
        <v>72</v>
      </c>
      <c r="D645" s="238">
        <v>236</v>
      </c>
      <c r="E645" s="238">
        <v>0</v>
      </c>
      <c r="F645" s="238">
        <v>0</v>
      </c>
      <c r="G645" s="238">
        <v>0</v>
      </c>
      <c r="H645" s="238">
        <v>1</v>
      </c>
      <c r="I645" s="19">
        <f t="shared" ref="I645" si="66">SUM(B645:H645)</f>
        <v>310</v>
      </c>
      <c r="J645" s="206">
        <f t="shared" si="60"/>
        <v>310</v>
      </c>
      <c r="K645" s="238">
        <v>10064</v>
      </c>
      <c r="L645" s="238">
        <v>15526.910388</v>
      </c>
      <c r="M645" s="238">
        <v>213175.868796</v>
      </c>
      <c r="N645" s="238">
        <v>0</v>
      </c>
      <c r="O645" s="238">
        <v>0</v>
      </c>
      <c r="P645" s="238">
        <v>0</v>
      </c>
      <c r="Q645" s="238">
        <v>6440</v>
      </c>
      <c r="R645" s="19">
        <f t="shared" si="31"/>
        <v>245206.77918399998</v>
      </c>
      <c r="S645" s="208">
        <f t="shared" si="61"/>
        <v>245206.77918399998</v>
      </c>
    </row>
    <row r="646" spans="1:19">
      <c r="A646" s="144" t="s">
        <v>471</v>
      </c>
      <c r="B646" s="238"/>
      <c r="C646" s="238"/>
      <c r="D646" s="238"/>
      <c r="E646" s="238"/>
      <c r="F646" s="238"/>
      <c r="G646" s="238"/>
      <c r="H646" s="238"/>
      <c r="I646" s="19"/>
      <c r="J646" s="206">
        <f t="shared" si="60"/>
        <v>0</v>
      </c>
      <c r="K646" s="238"/>
      <c r="L646" s="238"/>
      <c r="M646" s="238"/>
      <c r="N646" s="238"/>
      <c r="O646" s="238"/>
      <c r="P646" s="238"/>
      <c r="Q646" s="238"/>
      <c r="R646" s="19"/>
      <c r="S646" s="208">
        <f t="shared" si="61"/>
        <v>0</v>
      </c>
    </row>
    <row r="647" spans="1:19" ht="15.75" thickBot="1">
      <c r="A647" s="144" t="s">
        <v>512</v>
      </c>
      <c r="B647" s="243">
        <v>5</v>
      </c>
      <c r="C647" s="243">
        <v>15</v>
      </c>
      <c r="D647" s="243">
        <v>113</v>
      </c>
      <c r="E647" s="243">
        <v>0</v>
      </c>
      <c r="F647" s="243">
        <v>0</v>
      </c>
      <c r="G647" s="243">
        <v>0</v>
      </c>
      <c r="H647" s="243">
        <v>0</v>
      </c>
      <c r="I647" s="19">
        <f t="shared" ref="I647" si="67">SUM(B647:H647)</f>
        <v>133</v>
      </c>
      <c r="J647" s="206">
        <f t="shared" si="60"/>
        <v>133</v>
      </c>
      <c r="K647" s="243">
        <v>35257.817728000002</v>
      </c>
      <c r="L647" s="243">
        <v>6111.8917760000004</v>
      </c>
      <c r="M647" s="243">
        <v>94948.467667999998</v>
      </c>
      <c r="N647" s="243">
        <v>0</v>
      </c>
      <c r="O647" s="243">
        <v>0</v>
      </c>
      <c r="P647" s="243">
        <v>0</v>
      </c>
      <c r="Q647" s="243">
        <v>0</v>
      </c>
      <c r="R647" s="19">
        <f t="shared" ref="R647" si="68">SUM(K647:Q647)</f>
        <v>136318.177172</v>
      </c>
      <c r="S647" s="244">
        <f t="shared" si="61"/>
        <v>136318.177172</v>
      </c>
    </row>
    <row r="648" spans="1:19" ht="15.75" thickBot="1">
      <c r="B648" s="245">
        <f t="shared" ref="B648:H648" si="69">SUM(B492:B647)</f>
        <v>2757</v>
      </c>
      <c r="C648" s="246">
        <f t="shared" si="69"/>
        <v>31287</v>
      </c>
      <c r="D648" s="246">
        <f t="shared" si="69"/>
        <v>52631</v>
      </c>
      <c r="E648" s="246">
        <f t="shared" si="69"/>
        <v>27</v>
      </c>
      <c r="F648" s="246">
        <f t="shared" si="69"/>
        <v>145</v>
      </c>
      <c r="G648" s="246">
        <f t="shared" si="69"/>
        <v>49</v>
      </c>
      <c r="H648" s="246">
        <f t="shared" si="69"/>
        <v>1381</v>
      </c>
      <c r="I648" s="246">
        <f>SUM(I492:I647)</f>
        <v>77275</v>
      </c>
      <c r="J648" s="247">
        <f>SUM(J492:J647)</f>
        <v>88277</v>
      </c>
      <c r="K648" s="246">
        <f t="shared" ref="K648:Q648" si="70">SUM(K492:K647)</f>
        <v>20486231.896691002</v>
      </c>
      <c r="L648" s="246">
        <f t="shared" si="70"/>
        <v>6488724.2658330007</v>
      </c>
      <c r="M648" s="246">
        <f t="shared" si="70"/>
        <v>56153220.858072005</v>
      </c>
      <c r="N648" s="246">
        <f t="shared" si="70"/>
        <v>19270.222878000004</v>
      </c>
      <c r="O648" s="246">
        <f t="shared" si="70"/>
        <v>80144.740618000025</v>
      </c>
      <c r="P648" s="246">
        <f t="shared" si="70"/>
        <v>4386392.3787710005</v>
      </c>
      <c r="Q648" s="246">
        <f t="shared" si="70"/>
        <v>43646990.719945021</v>
      </c>
      <c r="R648" s="246">
        <f>SUM(R492:R647)</f>
        <v>114010254.90343498</v>
      </c>
      <c r="S648" s="247">
        <f>SUM(S492:S647)</f>
        <v>131260975.08280797</v>
      </c>
    </row>
  </sheetData>
  <sortState ref="A310:A447">
    <sortCondition ref="A310:A447"/>
  </sortState>
  <mergeCells count="55">
    <mergeCell ref="B138:R138"/>
    <mergeCell ref="B142:R142"/>
    <mergeCell ref="B149:R149"/>
    <mergeCell ref="B150:R150"/>
    <mergeCell ref="B489:H489"/>
    <mergeCell ref="B158:R158"/>
    <mergeCell ref="B160:R160"/>
    <mergeCell ref="B151:R151"/>
    <mergeCell ref="B152:R152"/>
    <mergeCell ref="B153:R153"/>
    <mergeCell ref="B154:R154"/>
    <mergeCell ref="B155:R155"/>
    <mergeCell ref="B327:H327"/>
    <mergeCell ref="K327:Q327"/>
    <mergeCell ref="B124:R124"/>
    <mergeCell ref="B127:R127"/>
    <mergeCell ref="B128:R128"/>
    <mergeCell ref="B134:R134"/>
    <mergeCell ref="B136:R136"/>
    <mergeCell ref="B105:R105"/>
    <mergeCell ref="B108:R108"/>
    <mergeCell ref="B110:R110"/>
    <mergeCell ref="B117:R117"/>
    <mergeCell ref="B121:R121"/>
    <mergeCell ref="B86:R86"/>
    <mergeCell ref="B88:R88"/>
    <mergeCell ref="B94:R94"/>
    <mergeCell ref="B98:R98"/>
    <mergeCell ref="B99:R99"/>
    <mergeCell ref="B79:R79"/>
    <mergeCell ref="B80:R80"/>
    <mergeCell ref="B81:R81"/>
    <mergeCell ref="B82:R82"/>
    <mergeCell ref="B85:R85"/>
    <mergeCell ref="B11:R11"/>
    <mergeCell ref="B16:R16"/>
    <mergeCell ref="B19:R19"/>
    <mergeCell ref="B165:H165"/>
    <mergeCell ref="K165:Q165"/>
    <mergeCell ref="B23:R23"/>
    <mergeCell ref="B33:R33"/>
    <mergeCell ref="B44:R44"/>
    <mergeCell ref="B45:R45"/>
    <mergeCell ref="B54:R54"/>
    <mergeCell ref="B55:R55"/>
    <mergeCell ref="B60:R60"/>
    <mergeCell ref="B65:R65"/>
    <mergeCell ref="B67:R67"/>
    <mergeCell ref="B73:R73"/>
    <mergeCell ref="B74:R74"/>
    <mergeCell ref="B3:H3"/>
    <mergeCell ref="K3:Q3"/>
    <mergeCell ref="A1:R1"/>
    <mergeCell ref="A2:R2"/>
    <mergeCell ref="B5:R5"/>
  </mergeCells>
  <printOptions horizontalCentered="1" verticalCentered="1"/>
  <pageMargins left="0.23622047244094491" right="0.23622047244094491" top="0.74803149606299213" bottom="0.74803149606299213" header="0.31496062992125984" footer="0.31496062992125984"/>
  <pageSetup paperSize="9" scale="10" orientation="landscape" horizontalDpi="4294967293" r:id="rId1"/>
  <headerFooter>
    <oddFooter>&amp;L&amp;D&amp;C&amp;A_x000D_&amp;1#&amp;"Calibri"&amp;10&amp;K000000 Classificazione: C3 - Riservato&amp;R&amp;N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tabColor rgb="FFFF0000"/>
  </sheetPr>
  <dimension ref="A1:Z164"/>
  <sheetViews>
    <sheetView topLeftCell="A128" zoomScaleNormal="100" zoomScaleSheetLayoutView="70" workbookViewId="0">
      <selection activeCell="J13" sqref="J13"/>
    </sheetView>
  </sheetViews>
  <sheetFormatPr defaultRowHeight="15"/>
  <cols>
    <col min="1" max="1" width="44.7109375" bestFit="1" customWidth="1"/>
    <col min="2" max="2" width="10.7109375" customWidth="1"/>
    <col min="3" max="5" width="10.7109375" style="20" customWidth="1"/>
    <col min="6" max="6" width="19" style="27" customWidth="1"/>
    <col min="7" max="7" width="1.7109375" customWidth="1"/>
    <col min="8" max="8" width="12.140625" customWidth="1"/>
    <col min="9" max="9" width="13.28515625" customWidth="1"/>
    <col min="10" max="10" width="10.7109375" customWidth="1"/>
    <col min="11" max="11" width="1.7109375" customWidth="1"/>
    <col min="12" max="14" width="10.7109375" customWidth="1"/>
    <col min="15" max="15" width="1.7109375" customWidth="1"/>
    <col min="16" max="18" width="10.7109375" customWidth="1"/>
    <col min="19" max="19" width="1.7109375" customWidth="1"/>
    <col min="20" max="20" width="25.42578125" customWidth="1"/>
    <col min="21" max="21" width="17.7109375" customWidth="1"/>
    <col min="22" max="22" width="11.5703125" customWidth="1"/>
    <col min="23" max="23" width="14.28515625" bestFit="1" customWidth="1"/>
    <col min="24" max="24" width="15.85546875" style="205" customWidth="1"/>
    <col min="25" max="25" width="60.85546875" customWidth="1"/>
    <col min="26" max="26" width="14" style="205" customWidth="1"/>
    <col min="28" max="29" width="13.28515625" bestFit="1" customWidth="1"/>
  </cols>
  <sheetData>
    <row r="1" spans="1:26">
      <c r="A1" s="248" t="s">
        <v>334</v>
      </c>
      <c r="B1" s="312"/>
      <c r="C1" s="248"/>
      <c r="D1" s="248"/>
      <c r="E1" s="248"/>
      <c r="F1" s="312"/>
      <c r="G1" s="248"/>
      <c r="H1" s="248"/>
      <c r="I1" s="248"/>
      <c r="J1" s="248"/>
      <c r="K1" s="248"/>
      <c r="L1" s="248"/>
      <c r="M1" s="248"/>
      <c r="N1" s="248"/>
      <c r="O1" s="248"/>
      <c r="P1" s="248"/>
      <c r="Q1" s="248"/>
      <c r="R1" s="248"/>
      <c r="S1" s="248"/>
      <c r="T1" s="248"/>
      <c r="U1" s="248"/>
      <c r="V1" s="248"/>
      <c r="W1" s="248"/>
    </row>
    <row r="2" spans="1:26" s="27" customFormat="1" ht="34.5" customHeight="1">
      <c r="A2" s="93" t="s">
        <v>259</v>
      </c>
      <c r="B2" s="26"/>
      <c r="C2" s="26"/>
      <c r="D2" s="26"/>
      <c r="E2" s="26"/>
      <c r="F2" s="26"/>
      <c r="H2" s="502" t="s">
        <v>260</v>
      </c>
      <c r="I2" s="502"/>
      <c r="J2" s="502"/>
      <c r="K2" s="502"/>
      <c r="L2" s="502"/>
      <c r="M2" s="502"/>
      <c r="N2" s="502"/>
      <c r="O2" s="502"/>
      <c r="P2" s="502"/>
      <c r="Q2" s="502"/>
      <c r="R2" s="502"/>
      <c r="U2" s="492" t="s">
        <v>802</v>
      </c>
      <c r="V2" s="492"/>
      <c r="W2" s="492"/>
      <c r="X2" s="492"/>
      <c r="Z2" s="249"/>
    </row>
    <row r="3" spans="1:26" s="27" customFormat="1" ht="34.5" customHeight="1">
      <c r="A3" s="501" t="s">
        <v>261</v>
      </c>
      <c r="B3" s="502">
        <v>10</v>
      </c>
      <c r="C3" s="502">
        <v>11</v>
      </c>
      <c r="D3" s="502">
        <v>12</v>
      </c>
      <c r="E3" s="502">
        <v>13</v>
      </c>
      <c r="F3" s="502">
        <v>14</v>
      </c>
      <c r="G3" s="28"/>
      <c r="H3" s="496" t="s">
        <v>262</v>
      </c>
      <c r="I3" s="496"/>
      <c r="J3" s="496"/>
      <c r="K3" s="28"/>
      <c r="L3" s="496" t="s">
        <v>263</v>
      </c>
      <c r="M3" s="496"/>
      <c r="N3" s="496"/>
      <c r="O3" s="151"/>
      <c r="P3" s="497" t="s">
        <v>264</v>
      </c>
      <c r="Q3" s="498"/>
      <c r="R3" s="499"/>
      <c r="S3" s="28"/>
      <c r="T3" s="201"/>
      <c r="U3" s="493">
        <v>16</v>
      </c>
      <c r="V3" s="494"/>
      <c r="W3" s="494"/>
      <c r="X3" s="495"/>
      <c r="Y3" s="201" t="s">
        <v>771</v>
      </c>
      <c r="Z3" s="236" t="s">
        <v>799</v>
      </c>
    </row>
    <row r="4" spans="1:26" s="27" customFormat="1">
      <c r="A4" s="501"/>
      <c r="B4" s="503"/>
      <c r="C4" s="503"/>
      <c r="D4" s="503"/>
      <c r="E4" s="503"/>
      <c r="F4" s="503"/>
      <c r="G4" s="28"/>
      <c r="H4" s="164" t="s">
        <v>103</v>
      </c>
      <c r="I4" s="164" t="s">
        <v>107</v>
      </c>
      <c r="J4" s="164" t="s">
        <v>109</v>
      </c>
      <c r="K4" s="28"/>
      <c r="L4" s="164" t="s">
        <v>111</v>
      </c>
      <c r="M4" s="164" t="s">
        <v>113</v>
      </c>
      <c r="N4" s="164" t="s">
        <v>114</v>
      </c>
      <c r="O4" s="28"/>
      <c r="P4" s="164" t="s">
        <v>265</v>
      </c>
      <c r="Q4" s="164" t="s">
        <v>266</v>
      </c>
      <c r="R4" s="164" t="s">
        <v>267</v>
      </c>
      <c r="S4" s="28"/>
      <c r="T4" s="349" t="s">
        <v>818</v>
      </c>
      <c r="U4" s="164" t="s">
        <v>817</v>
      </c>
      <c r="V4" s="164" t="s">
        <v>120</v>
      </c>
      <c r="W4" s="164" t="s">
        <v>123</v>
      </c>
      <c r="X4" s="164" t="s">
        <v>126</v>
      </c>
      <c r="Y4" s="200"/>
      <c r="Z4" s="250"/>
    </row>
    <row r="5" spans="1:26">
      <c r="A5" s="144" t="s">
        <v>395</v>
      </c>
      <c r="B5" s="313" t="s">
        <v>765</v>
      </c>
      <c r="C5" s="262"/>
      <c r="D5" s="262"/>
      <c r="E5" s="262"/>
      <c r="F5" s="313"/>
      <c r="G5" s="262"/>
      <c r="H5" s="262"/>
      <c r="I5" s="262"/>
      <c r="J5" s="262"/>
      <c r="K5" s="262"/>
      <c r="L5" s="262"/>
      <c r="M5" s="262"/>
      <c r="N5" s="262"/>
      <c r="O5" s="262"/>
      <c r="P5" s="262"/>
      <c r="Q5" s="262"/>
      <c r="R5" s="262"/>
      <c r="S5" s="262"/>
      <c r="T5" s="262"/>
      <c r="U5" s="262"/>
      <c r="V5" s="262"/>
      <c r="W5" s="262"/>
      <c r="X5" s="262"/>
      <c r="Y5" s="231"/>
      <c r="Z5" s="250"/>
    </row>
    <row r="6" spans="1:26">
      <c r="A6" s="144" t="s">
        <v>396</v>
      </c>
      <c r="B6" s="289">
        <v>7.6394194041252868E-3</v>
      </c>
      <c r="C6" s="202">
        <v>4.9000000000000004</v>
      </c>
      <c r="D6" s="202">
        <v>1.3</v>
      </c>
      <c r="E6" s="202">
        <v>1.3</v>
      </c>
      <c r="F6" s="290">
        <v>1583921.0445749999</v>
      </c>
      <c r="G6" s="203"/>
      <c r="H6" s="165">
        <v>1</v>
      </c>
      <c r="I6" s="165" t="s">
        <v>331</v>
      </c>
      <c r="J6" s="165" t="s">
        <v>331</v>
      </c>
      <c r="K6" s="153"/>
      <c r="L6" s="166" t="s">
        <v>331</v>
      </c>
      <c r="M6" s="166" t="s">
        <v>331</v>
      </c>
      <c r="N6" s="166" t="s">
        <v>331</v>
      </c>
      <c r="O6" s="153"/>
      <c r="P6" s="166" t="s">
        <v>331</v>
      </c>
      <c r="Q6" s="166" t="s">
        <v>331</v>
      </c>
      <c r="R6" s="166" t="s">
        <v>331</v>
      </c>
      <c r="S6" s="203"/>
      <c r="T6" s="345"/>
      <c r="U6" s="343">
        <v>3132126.5</v>
      </c>
      <c r="V6" s="166" t="s">
        <v>331</v>
      </c>
      <c r="W6" s="264" t="s">
        <v>331</v>
      </c>
      <c r="X6" s="265" t="s">
        <v>331</v>
      </c>
      <c r="Y6" s="200" t="s">
        <v>811</v>
      </c>
      <c r="Z6" s="221"/>
    </row>
    <row r="7" spans="1:26">
      <c r="A7" s="230" t="s">
        <v>513</v>
      </c>
      <c r="B7" s="314"/>
      <c r="C7" s="81"/>
      <c r="D7" s="81"/>
      <c r="E7" s="81"/>
      <c r="F7" s="150"/>
      <c r="G7" s="13"/>
      <c r="H7" s="152"/>
      <c r="I7" s="152"/>
      <c r="J7" s="152"/>
      <c r="K7" s="153"/>
      <c r="L7" s="154"/>
      <c r="M7" s="154"/>
      <c r="N7" s="154"/>
      <c r="O7" s="153"/>
      <c r="P7" s="154"/>
      <c r="Q7" s="154"/>
      <c r="R7" s="154"/>
      <c r="S7" s="13"/>
      <c r="T7" s="346"/>
      <c r="U7" s="343"/>
      <c r="V7" s="166" t="s">
        <v>331</v>
      </c>
      <c r="W7" s="266"/>
      <c r="X7" s="267"/>
      <c r="Y7" s="200"/>
      <c r="Z7" s="221"/>
    </row>
    <row r="8" spans="1:26">
      <c r="A8" s="144" t="s">
        <v>397</v>
      </c>
      <c r="B8" s="314">
        <v>2.0408163265306124E-3</v>
      </c>
      <c r="C8" s="81">
        <v>4.3</v>
      </c>
      <c r="D8" s="81">
        <v>1.1000000000000001</v>
      </c>
      <c r="E8" s="81">
        <v>1.3</v>
      </c>
      <c r="F8" s="150">
        <v>2158481.9006960001</v>
      </c>
      <c r="G8" s="13"/>
      <c r="H8" s="152">
        <v>1</v>
      </c>
      <c r="I8" s="152" t="s">
        <v>331</v>
      </c>
      <c r="J8" s="152" t="s">
        <v>331</v>
      </c>
      <c r="K8" s="153"/>
      <c r="L8" s="154" t="s">
        <v>331</v>
      </c>
      <c r="M8" s="154" t="s">
        <v>331</v>
      </c>
      <c r="N8" s="154" t="s">
        <v>331</v>
      </c>
      <c r="O8" s="153"/>
      <c r="P8" s="154" t="s">
        <v>331</v>
      </c>
      <c r="Q8" s="154" t="s">
        <v>331</v>
      </c>
      <c r="R8" s="154" t="s">
        <v>331</v>
      </c>
      <c r="S8" s="13"/>
      <c r="T8" s="347">
        <v>278433.65999999997</v>
      </c>
      <c r="U8" s="343">
        <v>305297.36634226417</v>
      </c>
      <c r="V8" s="166" t="s">
        <v>331</v>
      </c>
      <c r="W8" s="266" t="s">
        <v>331</v>
      </c>
      <c r="X8" s="267" t="s">
        <v>331</v>
      </c>
      <c r="Y8" s="285" t="s">
        <v>810</v>
      </c>
      <c r="Z8" s="221"/>
    </row>
    <row r="9" spans="1:26">
      <c r="A9" s="144" t="s">
        <v>398</v>
      </c>
      <c r="B9" s="314">
        <v>7.6988879384088963E-3</v>
      </c>
      <c r="C9" s="81">
        <v>5.2</v>
      </c>
      <c r="D9" s="81">
        <v>1.5</v>
      </c>
      <c r="E9" s="81">
        <v>1.8</v>
      </c>
      <c r="F9" s="150">
        <v>1190363.727251</v>
      </c>
      <c r="G9" s="13"/>
      <c r="H9" s="152">
        <v>1</v>
      </c>
      <c r="I9" s="152" t="s">
        <v>331</v>
      </c>
      <c r="J9" s="152" t="s">
        <v>331</v>
      </c>
      <c r="K9" s="153"/>
      <c r="L9" s="154" t="s">
        <v>331</v>
      </c>
      <c r="M9" s="154" t="s">
        <v>331</v>
      </c>
      <c r="N9" s="154" t="s">
        <v>331</v>
      </c>
      <c r="O9" s="153"/>
      <c r="P9" s="154" t="s">
        <v>331</v>
      </c>
      <c r="Q9" s="154" t="s">
        <v>331</v>
      </c>
      <c r="R9" s="154" t="s">
        <v>331</v>
      </c>
      <c r="S9" s="13"/>
      <c r="T9" s="347">
        <v>1153508.8500000001</v>
      </c>
      <c r="U9" s="343">
        <v>1305961.3467314355</v>
      </c>
      <c r="V9" s="166" t="s">
        <v>331</v>
      </c>
      <c r="W9" s="266" t="s">
        <v>331</v>
      </c>
      <c r="X9" s="267" t="s">
        <v>331</v>
      </c>
      <c r="Y9" s="285" t="s">
        <v>810</v>
      </c>
      <c r="Z9" s="221"/>
    </row>
    <row r="10" spans="1:26">
      <c r="A10" s="144" t="s">
        <v>339</v>
      </c>
      <c r="B10" s="314">
        <v>5.8043117744610278E-3</v>
      </c>
      <c r="C10" s="81">
        <v>5.3</v>
      </c>
      <c r="D10" s="81">
        <v>2.4</v>
      </c>
      <c r="E10" s="81">
        <v>2.2999999999999998</v>
      </c>
      <c r="F10" s="150">
        <v>589376.95459899993</v>
      </c>
      <c r="G10" s="13"/>
      <c r="H10" s="152">
        <v>1</v>
      </c>
      <c r="I10" s="152" t="s">
        <v>331</v>
      </c>
      <c r="J10" s="152" t="s">
        <v>331</v>
      </c>
      <c r="K10" s="153"/>
      <c r="L10" s="154" t="s">
        <v>331</v>
      </c>
      <c r="M10" s="154" t="s">
        <v>331</v>
      </c>
      <c r="N10" s="154" t="s">
        <v>331</v>
      </c>
      <c r="O10" s="153"/>
      <c r="P10" s="154" t="s">
        <v>331</v>
      </c>
      <c r="Q10" s="154" t="s">
        <v>331</v>
      </c>
      <c r="R10" s="154" t="s">
        <v>331</v>
      </c>
      <c r="S10" s="13"/>
      <c r="T10" s="347">
        <v>1045488.44</v>
      </c>
      <c r="U10" s="343">
        <v>925273.56373891432</v>
      </c>
      <c r="V10" s="166" t="s">
        <v>331</v>
      </c>
      <c r="W10" s="266" t="s">
        <v>331</v>
      </c>
      <c r="X10" s="267" t="s">
        <v>331</v>
      </c>
      <c r="Y10" s="3" t="s">
        <v>797</v>
      </c>
      <c r="Z10" s="221"/>
    </row>
    <row r="11" spans="1:26" ht="14.45" customHeight="1">
      <c r="A11" s="144" t="s">
        <v>399</v>
      </c>
      <c r="B11" s="259" t="s">
        <v>765</v>
      </c>
      <c r="C11" s="258"/>
      <c r="D11" s="258"/>
      <c r="E11" s="258"/>
      <c r="F11" s="260"/>
      <c r="G11" s="258"/>
      <c r="H11" s="258"/>
      <c r="I11" s="258"/>
      <c r="J11" s="258"/>
      <c r="K11" s="258"/>
      <c r="L11" s="258"/>
      <c r="M11" s="258"/>
      <c r="N11" s="258"/>
      <c r="O11" s="258"/>
      <c r="P11" s="258"/>
      <c r="Q11" s="258"/>
      <c r="R11" s="258"/>
      <c r="S11" s="258"/>
      <c r="T11" s="262"/>
      <c r="U11" s="343"/>
      <c r="V11" s="166" t="s">
        <v>331</v>
      </c>
      <c r="W11" s="268"/>
      <c r="X11" s="269"/>
      <c r="Y11" s="3"/>
      <c r="Z11" s="221"/>
    </row>
    <row r="12" spans="1:26">
      <c r="A12" s="144" t="s">
        <v>340</v>
      </c>
      <c r="B12" s="237">
        <v>1.2096774193548387E-2</v>
      </c>
      <c r="C12" s="81">
        <v>6.1</v>
      </c>
      <c r="D12" s="81">
        <v>1.4</v>
      </c>
      <c r="E12" s="81">
        <v>1.3</v>
      </c>
      <c r="F12" s="317">
        <v>112744.75380799999</v>
      </c>
      <c r="H12" s="152">
        <v>1</v>
      </c>
      <c r="I12" s="152" t="s">
        <v>331</v>
      </c>
      <c r="J12" s="152" t="s">
        <v>331</v>
      </c>
      <c r="L12" s="154" t="s">
        <v>331</v>
      </c>
      <c r="M12" s="154" t="s">
        <v>331</v>
      </c>
      <c r="N12" s="154" t="s">
        <v>331</v>
      </c>
      <c r="O12" s="153"/>
      <c r="P12" s="154" t="s">
        <v>331</v>
      </c>
      <c r="Q12" s="154" t="s">
        <v>331</v>
      </c>
      <c r="R12" s="154" t="s">
        <v>331</v>
      </c>
      <c r="T12" s="347">
        <v>232382.95</v>
      </c>
      <c r="U12" s="343">
        <v>286899.38519612956</v>
      </c>
      <c r="V12" s="166" t="s">
        <v>331</v>
      </c>
      <c r="W12" s="266" t="s">
        <v>331</v>
      </c>
      <c r="X12" s="267" t="s">
        <v>331</v>
      </c>
      <c r="Y12" s="285" t="s">
        <v>810</v>
      </c>
      <c r="Z12" s="221"/>
    </row>
    <row r="13" spans="1:26">
      <c r="A13" s="144" t="s">
        <v>400</v>
      </c>
      <c r="B13" s="237">
        <v>3.7831021437578815E-3</v>
      </c>
      <c r="C13" s="81">
        <v>4.5</v>
      </c>
      <c r="D13" s="81">
        <v>1.4</v>
      </c>
      <c r="E13" s="81">
        <v>1.4</v>
      </c>
      <c r="F13" s="317">
        <v>1784645.177682</v>
      </c>
      <c r="H13" s="152">
        <v>1</v>
      </c>
      <c r="I13" s="152" t="s">
        <v>331</v>
      </c>
      <c r="J13" s="152" t="s">
        <v>331</v>
      </c>
      <c r="L13" s="154" t="s">
        <v>331</v>
      </c>
      <c r="M13" s="154" t="s">
        <v>331</v>
      </c>
      <c r="N13" s="154" t="s">
        <v>331</v>
      </c>
      <c r="O13" s="153"/>
      <c r="P13" s="154" t="s">
        <v>331</v>
      </c>
      <c r="Q13" s="154" t="s">
        <v>331</v>
      </c>
      <c r="R13" s="154" t="s">
        <v>331</v>
      </c>
      <c r="T13" s="347">
        <v>3070508.26</v>
      </c>
      <c r="U13" s="343">
        <v>3551903.6162035433</v>
      </c>
      <c r="V13" s="166" t="s">
        <v>331</v>
      </c>
      <c r="W13" s="266" t="s">
        <v>331</v>
      </c>
      <c r="X13" s="270"/>
      <c r="Y13" s="285" t="s">
        <v>810</v>
      </c>
      <c r="Z13" s="221"/>
    </row>
    <row r="14" spans="1:26">
      <c r="A14" s="144" t="s">
        <v>514</v>
      </c>
      <c r="B14" s="237">
        <v>0</v>
      </c>
      <c r="C14" s="81">
        <v>4.3</v>
      </c>
      <c r="D14" s="81">
        <v>1.1000000000000001</v>
      </c>
      <c r="E14" s="81">
        <v>1.1000000000000001</v>
      </c>
      <c r="F14" s="317">
        <v>1306</v>
      </c>
      <c r="H14" s="152" t="s">
        <v>331</v>
      </c>
      <c r="I14" s="152"/>
      <c r="J14" s="152"/>
      <c r="L14" s="154"/>
      <c r="M14" s="154"/>
      <c r="N14" s="154"/>
      <c r="O14" s="153"/>
      <c r="P14" s="154"/>
      <c r="Q14" s="154"/>
      <c r="R14" s="154"/>
      <c r="T14" s="3"/>
      <c r="U14" s="343">
        <v>1209.74</v>
      </c>
      <c r="V14" s="166" t="s">
        <v>331</v>
      </c>
      <c r="W14" s="266"/>
      <c r="X14" s="270"/>
      <c r="Y14" s="285" t="s">
        <v>810</v>
      </c>
      <c r="Z14" s="221"/>
    </row>
    <row r="15" spans="1:26">
      <c r="A15" s="144" t="s">
        <v>534</v>
      </c>
      <c r="B15" s="237" t="s">
        <v>331</v>
      </c>
      <c r="C15" s="81">
        <v>4.9000000000000004</v>
      </c>
      <c r="D15" s="81">
        <v>1.3</v>
      </c>
      <c r="E15" s="81">
        <v>1.1000000000000001</v>
      </c>
      <c r="F15" s="317" t="s">
        <v>331</v>
      </c>
      <c r="H15" s="152">
        <v>1</v>
      </c>
      <c r="I15" s="152"/>
      <c r="J15" s="152"/>
      <c r="L15" s="154"/>
      <c r="M15" s="154"/>
      <c r="N15" s="154"/>
      <c r="O15" s="153"/>
      <c r="P15" s="154"/>
      <c r="Q15" s="154"/>
      <c r="R15" s="154"/>
      <c r="T15" s="3"/>
      <c r="U15" s="343">
        <v>3355.31</v>
      </c>
      <c r="V15" s="166" t="s">
        <v>331</v>
      </c>
      <c r="W15" s="266"/>
      <c r="X15" s="270"/>
      <c r="Y15" s="285" t="s">
        <v>810</v>
      </c>
      <c r="Z15" s="221"/>
    </row>
    <row r="16" spans="1:26" ht="14.45" customHeight="1">
      <c r="A16" s="144" t="s">
        <v>401</v>
      </c>
      <c r="B16" s="259" t="s">
        <v>766</v>
      </c>
      <c r="C16" s="258"/>
      <c r="D16" s="258"/>
      <c r="E16" s="258"/>
      <c r="F16" s="260"/>
      <c r="G16" s="258"/>
      <c r="H16" s="258"/>
      <c r="I16" s="258"/>
      <c r="J16" s="258"/>
      <c r="K16" s="258"/>
      <c r="L16" s="258"/>
      <c r="M16" s="258"/>
      <c r="N16" s="258"/>
      <c r="O16" s="258"/>
      <c r="P16" s="258"/>
      <c r="Q16" s="258"/>
      <c r="R16" s="258"/>
      <c r="S16" s="258"/>
      <c r="T16" s="262"/>
      <c r="U16" s="343"/>
      <c r="V16" s="166" t="s">
        <v>331</v>
      </c>
      <c r="W16" s="268"/>
      <c r="X16" s="269"/>
      <c r="Y16" s="3"/>
      <c r="Z16" s="221"/>
    </row>
    <row r="17" spans="1:26">
      <c r="A17" s="144" t="s">
        <v>520</v>
      </c>
      <c r="B17" s="237">
        <v>0.66949152542372881</v>
      </c>
      <c r="C17" s="81">
        <v>4.4000000000000004</v>
      </c>
      <c r="D17" s="81">
        <v>0.8</v>
      </c>
      <c r="E17" s="81">
        <v>1</v>
      </c>
      <c r="F17" s="317">
        <v>104434.53133199997</v>
      </c>
      <c r="H17" s="152">
        <v>1</v>
      </c>
      <c r="I17" s="152"/>
      <c r="J17" s="152"/>
      <c r="L17" s="154"/>
      <c r="M17" s="154"/>
      <c r="N17" s="252"/>
      <c r="O17" s="253"/>
      <c r="P17" s="253"/>
      <c r="Q17" s="253"/>
      <c r="R17" s="253"/>
      <c r="S17" s="253"/>
      <c r="T17" s="348"/>
      <c r="U17" s="343">
        <v>2026213.75</v>
      </c>
      <c r="V17" s="166" t="s">
        <v>331</v>
      </c>
      <c r="W17" s="253"/>
      <c r="X17" s="271"/>
      <c r="Y17" s="200" t="s">
        <v>811</v>
      </c>
      <c r="Z17" s="221"/>
    </row>
    <row r="18" spans="1:26">
      <c r="A18" s="144" t="s">
        <v>341</v>
      </c>
      <c r="B18" s="237">
        <v>8.1081081081081086E-3</v>
      </c>
      <c r="C18" s="81">
        <v>2.5</v>
      </c>
      <c r="D18" s="81">
        <v>0.9</v>
      </c>
      <c r="E18" s="81">
        <v>0.8</v>
      </c>
      <c r="F18" s="317">
        <v>123737.39110000001</v>
      </c>
      <c r="H18" s="152">
        <v>1</v>
      </c>
      <c r="I18" s="152" t="s">
        <v>331</v>
      </c>
      <c r="J18" s="152" t="s">
        <v>331</v>
      </c>
      <c r="L18" s="154" t="s">
        <v>331</v>
      </c>
      <c r="M18" s="154" t="s">
        <v>331</v>
      </c>
      <c r="N18" s="154" t="s">
        <v>331</v>
      </c>
      <c r="O18" s="153"/>
      <c r="P18" s="154" t="s">
        <v>331</v>
      </c>
      <c r="Q18" s="154" t="s">
        <v>331</v>
      </c>
      <c r="R18" s="154" t="s">
        <v>331</v>
      </c>
      <c r="T18" s="347">
        <v>207239.5</v>
      </c>
      <c r="U18" s="343">
        <v>219533.33969509279</v>
      </c>
      <c r="V18" s="166" t="s">
        <v>331</v>
      </c>
      <c r="W18" s="266" t="s">
        <v>331</v>
      </c>
      <c r="X18" s="267" t="s">
        <v>331</v>
      </c>
      <c r="Y18" s="285" t="s">
        <v>810</v>
      </c>
      <c r="Z18" s="221"/>
    </row>
    <row r="19" spans="1:26" ht="14.45" customHeight="1">
      <c r="A19" s="144" t="s">
        <v>402</v>
      </c>
      <c r="B19" s="259" t="s">
        <v>766</v>
      </c>
      <c r="C19" s="258"/>
      <c r="D19" s="258"/>
      <c r="E19" s="258"/>
      <c r="F19" s="260"/>
      <c r="G19" s="258"/>
      <c r="H19" s="258"/>
      <c r="I19" s="258"/>
      <c r="J19" s="258"/>
      <c r="K19" s="258"/>
      <c r="L19" s="258"/>
      <c r="M19" s="258"/>
      <c r="N19" s="258"/>
      <c r="O19" s="258"/>
      <c r="P19" s="258"/>
      <c r="Q19" s="258"/>
      <c r="R19" s="258"/>
      <c r="S19" s="258"/>
      <c r="T19" s="262"/>
      <c r="U19" s="343"/>
      <c r="V19" s="166" t="s">
        <v>331</v>
      </c>
      <c r="W19" s="268"/>
      <c r="X19" s="269"/>
      <c r="Y19" s="3"/>
      <c r="Z19" s="221"/>
    </row>
    <row r="20" spans="1:26">
      <c r="A20" s="144" t="s">
        <v>342</v>
      </c>
      <c r="B20" s="237">
        <v>-8.6805555555555559E-3</v>
      </c>
      <c r="C20" s="81">
        <v>3.2</v>
      </c>
      <c r="D20" s="81">
        <v>1.8</v>
      </c>
      <c r="E20" s="81">
        <v>1.2</v>
      </c>
      <c r="F20" s="317">
        <v>288190.32006300002</v>
      </c>
      <c r="H20" s="152">
        <v>1</v>
      </c>
      <c r="I20" s="152" t="s">
        <v>331</v>
      </c>
      <c r="J20" s="152" t="s">
        <v>331</v>
      </c>
      <c r="L20" s="154" t="s">
        <v>331</v>
      </c>
      <c r="M20" s="154" t="s">
        <v>331</v>
      </c>
      <c r="N20" s="154" t="s">
        <v>331</v>
      </c>
      <c r="O20" s="153"/>
      <c r="P20" s="154" t="s">
        <v>331</v>
      </c>
      <c r="Q20" s="154" t="s">
        <v>331</v>
      </c>
      <c r="R20" s="154" t="s">
        <v>331</v>
      </c>
      <c r="T20" s="347">
        <v>620961.55000000005</v>
      </c>
      <c r="U20" s="343">
        <v>605282.51252247475</v>
      </c>
      <c r="V20" s="166" t="s">
        <v>331</v>
      </c>
      <c r="W20" s="266" t="s">
        <v>331</v>
      </c>
      <c r="X20" s="267" t="s">
        <v>331</v>
      </c>
      <c r="Y20" s="285" t="s">
        <v>810</v>
      </c>
      <c r="Z20" s="221"/>
    </row>
    <row r="21" spans="1:26">
      <c r="A21" s="144" t="s">
        <v>403</v>
      </c>
      <c r="B21" s="237">
        <v>1.5669515669515671E-2</v>
      </c>
      <c r="C21" s="81">
        <v>4.3</v>
      </c>
      <c r="D21" s="81">
        <v>1.1000000000000001</v>
      </c>
      <c r="E21" s="81">
        <v>1.1000000000000001</v>
      </c>
      <c r="F21" s="317">
        <v>3104581.655357</v>
      </c>
      <c r="H21" s="152">
        <v>1</v>
      </c>
      <c r="I21" s="152" t="s">
        <v>331</v>
      </c>
      <c r="J21" s="152" t="s">
        <v>331</v>
      </c>
      <c r="L21" s="154" t="s">
        <v>331</v>
      </c>
      <c r="M21" s="154" t="s">
        <v>331</v>
      </c>
      <c r="N21" s="154" t="s">
        <v>331</v>
      </c>
      <c r="O21" s="153"/>
      <c r="P21" s="154" t="s">
        <v>331</v>
      </c>
      <c r="Q21" s="154" t="s">
        <v>331</v>
      </c>
      <c r="R21" s="154" t="s">
        <v>331</v>
      </c>
      <c r="T21" s="347">
        <v>1032453.9800000001</v>
      </c>
      <c r="U21" s="343">
        <v>1401513.83</v>
      </c>
      <c r="V21" s="166" t="s">
        <v>331</v>
      </c>
      <c r="W21" s="266" t="s">
        <v>331</v>
      </c>
      <c r="X21" s="267" t="s">
        <v>331</v>
      </c>
      <c r="Y21" s="285" t="s">
        <v>810</v>
      </c>
      <c r="Z21" s="221"/>
    </row>
    <row r="22" spans="1:26">
      <c r="A22" s="144" t="s">
        <v>404</v>
      </c>
      <c r="B22" s="237">
        <v>7.7777777777777776E-3</v>
      </c>
      <c r="C22" s="81">
        <v>4</v>
      </c>
      <c r="D22" s="81">
        <v>0.9</v>
      </c>
      <c r="E22" s="81">
        <v>1</v>
      </c>
      <c r="F22" s="317">
        <v>478474.79470500001</v>
      </c>
      <c r="H22" s="152">
        <v>1</v>
      </c>
      <c r="I22" s="152" t="s">
        <v>331</v>
      </c>
      <c r="J22" s="152" t="s">
        <v>331</v>
      </c>
      <c r="L22" s="154" t="s">
        <v>331</v>
      </c>
      <c r="M22" s="154" t="s">
        <v>331</v>
      </c>
      <c r="N22" s="154" t="s">
        <v>331</v>
      </c>
      <c r="O22" s="153"/>
      <c r="P22" s="154" t="s">
        <v>331</v>
      </c>
      <c r="Q22" s="154" t="s">
        <v>331</v>
      </c>
      <c r="R22" s="154" t="s">
        <v>331</v>
      </c>
      <c r="T22" s="347">
        <v>983610.46</v>
      </c>
      <c r="U22" s="343">
        <v>1113075.3528933844</v>
      </c>
      <c r="V22" s="166" t="s">
        <v>331</v>
      </c>
      <c r="W22" s="266" t="s">
        <v>331</v>
      </c>
      <c r="X22" s="267" t="s">
        <v>331</v>
      </c>
      <c r="Y22" s="3" t="s">
        <v>797</v>
      </c>
      <c r="Z22" s="221"/>
    </row>
    <row r="23" spans="1:26" ht="14.45" customHeight="1">
      <c r="A23" s="144" t="s">
        <v>343</v>
      </c>
      <c r="B23" s="259" t="s">
        <v>766</v>
      </c>
      <c r="C23" s="258"/>
      <c r="D23" s="258"/>
      <c r="E23" s="258"/>
      <c r="F23" s="260"/>
      <c r="G23" s="258"/>
      <c r="H23" s="258"/>
      <c r="I23" s="258"/>
      <c r="J23" s="258"/>
      <c r="K23" s="258"/>
      <c r="L23" s="258"/>
      <c r="M23" s="258"/>
      <c r="N23" s="258"/>
      <c r="O23" s="258"/>
      <c r="P23" s="258"/>
      <c r="Q23" s="258"/>
      <c r="R23" s="258"/>
      <c r="S23" s="258"/>
      <c r="T23" s="262"/>
      <c r="U23" s="343"/>
      <c r="V23" s="166" t="s">
        <v>331</v>
      </c>
      <c r="W23" s="268"/>
      <c r="X23" s="269"/>
      <c r="Y23" s="3"/>
      <c r="Z23" s="221"/>
    </row>
    <row r="24" spans="1:26">
      <c r="A24" s="144" t="s">
        <v>405</v>
      </c>
      <c r="B24" s="289">
        <v>0.19333333333333333</v>
      </c>
      <c r="C24" s="202">
        <v>5.0999999999999996</v>
      </c>
      <c r="D24" s="202">
        <v>0.8</v>
      </c>
      <c r="E24" s="202">
        <v>0.7</v>
      </c>
      <c r="F24" s="290">
        <v>219941.53033899999</v>
      </c>
      <c r="G24" s="203"/>
      <c r="H24" s="165">
        <v>1</v>
      </c>
      <c r="I24" s="152" t="s">
        <v>331</v>
      </c>
      <c r="J24" s="152" t="s">
        <v>331</v>
      </c>
      <c r="K24" s="153"/>
      <c r="L24" s="166" t="s">
        <v>331</v>
      </c>
      <c r="M24" s="166" t="s">
        <v>331</v>
      </c>
      <c r="N24" s="166" t="s">
        <v>331</v>
      </c>
      <c r="O24" s="153"/>
      <c r="P24" s="166" t="s">
        <v>331</v>
      </c>
      <c r="Q24" s="166" t="s">
        <v>331</v>
      </c>
      <c r="R24" s="166" t="s">
        <v>331</v>
      </c>
      <c r="S24" s="203"/>
      <c r="T24" s="345"/>
      <c r="U24" s="343">
        <v>2698846.5</v>
      </c>
      <c r="V24" s="166" t="s">
        <v>331</v>
      </c>
      <c r="W24" s="264" t="s">
        <v>331</v>
      </c>
      <c r="X24" s="291">
        <v>165270.49</v>
      </c>
      <c r="Y24" s="200" t="s">
        <v>812</v>
      </c>
      <c r="Z24" s="221" t="s">
        <v>800</v>
      </c>
    </row>
    <row r="25" spans="1:26">
      <c r="A25" s="144" t="s">
        <v>344</v>
      </c>
      <c r="B25" s="237">
        <v>-6.0679611650485432E-4</v>
      </c>
      <c r="C25" s="145">
        <v>4.0999999999999996</v>
      </c>
      <c r="D25" s="145">
        <v>2.2000000000000002</v>
      </c>
      <c r="E25" s="145">
        <v>2.1</v>
      </c>
      <c r="F25" s="317">
        <v>855468.85060000001</v>
      </c>
      <c r="H25" s="152">
        <v>1</v>
      </c>
      <c r="I25" s="152" t="s">
        <v>331</v>
      </c>
      <c r="J25" s="152" t="s">
        <v>331</v>
      </c>
      <c r="L25" s="154" t="s">
        <v>331</v>
      </c>
      <c r="M25" s="154" t="s">
        <v>331</v>
      </c>
      <c r="N25" s="154" t="s">
        <v>331</v>
      </c>
      <c r="O25" s="153"/>
      <c r="P25" s="154" t="s">
        <v>331</v>
      </c>
      <c r="Q25" s="154" t="s">
        <v>331</v>
      </c>
      <c r="R25" s="154" t="s">
        <v>331</v>
      </c>
      <c r="T25" s="347">
        <v>768081.35</v>
      </c>
      <c r="U25" s="343">
        <v>759500.57465170079</v>
      </c>
      <c r="V25" s="166" t="s">
        <v>331</v>
      </c>
      <c r="W25" s="235" t="s">
        <v>331</v>
      </c>
      <c r="X25" s="272" t="s">
        <v>331</v>
      </c>
      <c r="Y25" s="3" t="s">
        <v>797</v>
      </c>
      <c r="Z25" s="221"/>
    </row>
    <row r="26" spans="1:26">
      <c r="A26" s="144" t="s">
        <v>345</v>
      </c>
      <c r="B26" s="237">
        <v>1.1873350923482849E-2</v>
      </c>
      <c r="C26" s="81">
        <v>3.3</v>
      </c>
      <c r="D26" s="81">
        <v>0.7</v>
      </c>
      <c r="E26" s="81">
        <v>0.9</v>
      </c>
      <c r="F26" s="317">
        <v>1149554.1128800001</v>
      </c>
      <c r="H26" s="152">
        <v>1</v>
      </c>
      <c r="I26" s="152" t="s">
        <v>331</v>
      </c>
      <c r="J26" s="152" t="s">
        <v>331</v>
      </c>
      <c r="L26" s="154" t="s">
        <v>331</v>
      </c>
      <c r="M26" s="154" t="s">
        <v>331</v>
      </c>
      <c r="N26" s="154" t="s">
        <v>331</v>
      </c>
      <c r="O26" s="153"/>
      <c r="P26" s="154" t="s">
        <v>331</v>
      </c>
      <c r="Q26" s="154" t="s">
        <v>331</v>
      </c>
      <c r="R26" s="154" t="s">
        <v>331</v>
      </c>
      <c r="T26" s="347">
        <v>2171658</v>
      </c>
      <c r="U26" s="343">
        <v>2306394.5010425658</v>
      </c>
      <c r="V26" s="166" t="s">
        <v>331</v>
      </c>
      <c r="W26" s="266" t="s">
        <v>331</v>
      </c>
      <c r="X26" s="267" t="s">
        <v>331</v>
      </c>
      <c r="Y26" s="3" t="s">
        <v>797</v>
      </c>
      <c r="Z26" s="221"/>
    </row>
    <row r="27" spans="1:26">
      <c r="A27" s="227" t="s">
        <v>787</v>
      </c>
      <c r="B27" s="237">
        <v>1.3043478260869565E-2</v>
      </c>
      <c r="C27" s="81">
        <v>3.6</v>
      </c>
      <c r="D27" s="81">
        <v>0.8</v>
      </c>
      <c r="E27" s="81">
        <v>0.9</v>
      </c>
      <c r="F27" s="317">
        <v>232402.951565</v>
      </c>
      <c r="H27" s="152">
        <v>1</v>
      </c>
      <c r="I27" s="152" t="s">
        <v>331</v>
      </c>
      <c r="J27" s="152" t="s">
        <v>331</v>
      </c>
      <c r="L27" s="154" t="s">
        <v>331</v>
      </c>
      <c r="M27" s="154" t="s">
        <v>331</v>
      </c>
      <c r="N27" s="154" t="s">
        <v>331</v>
      </c>
      <c r="O27" s="153"/>
      <c r="P27" s="154" t="s">
        <v>331</v>
      </c>
      <c r="Q27" s="154" t="s">
        <v>331</v>
      </c>
      <c r="R27" s="154" t="s">
        <v>331</v>
      </c>
      <c r="T27" s="347">
        <v>357410.09</v>
      </c>
      <c r="U27" s="343">
        <v>355938.36</v>
      </c>
      <c r="V27" s="166" t="s">
        <v>331</v>
      </c>
      <c r="W27" s="266" t="s">
        <v>331</v>
      </c>
      <c r="X27" s="267" t="s">
        <v>331</v>
      </c>
      <c r="Y27" s="3" t="s">
        <v>797</v>
      </c>
      <c r="Z27" s="221"/>
    </row>
    <row r="28" spans="1:26">
      <c r="A28" s="144" t="s">
        <v>406</v>
      </c>
      <c r="B28" s="289">
        <v>0.11898016997167139</v>
      </c>
      <c r="C28" s="202">
        <v>3.8</v>
      </c>
      <c r="D28" s="202">
        <v>1.2</v>
      </c>
      <c r="E28" s="202">
        <v>1.6</v>
      </c>
      <c r="F28" s="290">
        <v>422740.57778000005</v>
      </c>
      <c r="G28" s="203"/>
      <c r="H28" s="165">
        <v>1</v>
      </c>
      <c r="I28" s="165" t="s">
        <v>331</v>
      </c>
      <c r="J28" s="165" t="s">
        <v>331</v>
      </c>
      <c r="K28" s="153"/>
      <c r="L28" s="166" t="s">
        <v>331</v>
      </c>
      <c r="M28" s="166" t="s">
        <v>331</v>
      </c>
      <c r="N28" s="166" t="s">
        <v>331</v>
      </c>
      <c r="O28" s="153"/>
      <c r="P28" s="166" t="s">
        <v>331</v>
      </c>
      <c r="Q28" s="166" t="s">
        <v>331</v>
      </c>
      <c r="R28" s="166" t="s">
        <v>331</v>
      </c>
      <c r="S28" s="203"/>
      <c r="T28" s="345"/>
      <c r="U28" s="343">
        <v>2527600.75</v>
      </c>
      <c r="V28" s="166" t="s">
        <v>331</v>
      </c>
      <c r="W28" s="264" t="s">
        <v>331</v>
      </c>
      <c r="X28" s="265" t="s">
        <v>331</v>
      </c>
      <c r="Y28" s="200" t="s">
        <v>811</v>
      </c>
      <c r="Z28" s="221"/>
    </row>
    <row r="29" spans="1:26">
      <c r="A29" s="144" t="s">
        <v>407</v>
      </c>
      <c r="B29" s="289">
        <v>3.3088235294117647E-2</v>
      </c>
      <c r="C29" s="202">
        <v>4.4000000000000004</v>
      </c>
      <c r="D29" s="202">
        <v>0.8</v>
      </c>
      <c r="E29" s="202">
        <v>0.8</v>
      </c>
      <c r="F29" s="290">
        <v>133316.683147</v>
      </c>
      <c r="G29" s="203"/>
      <c r="H29" s="165">
        <v>1</v>
      </c>
      <c r="I29" s="165" t="s">
        <v>331</v>
      </c>
      <c r="J29" s="165" t="s">
        <v>331</v>
      </c>
      <c r="K29" s="153"/>
      <c r="L29" s="166" t="s">
        <v>331</v>
      </c>
      <c r="M29" s="166" t="s">
        <v>331</v>
      </c>
      <c r="N29" s="166" t="s">
        <v>331</v>
      </c>
      <c r="O29" s="153"/>
      <c r="P29" s="166" t="s">
        <v>331</v>
      </c>
      <c r="Q29" s="166" t="s">
        <v>331</v>
      </c>
      <c r="R29" s="166" t="s">
        <v>331</v>
      </c>
      <c r="S29" s="203"/>
      <c r="T29" s="345"/>
      <c r="U29" s="343">
        <v>1462741.875</v>
      </c>
      <c r="V29" s="166" t="s">
        <v>331</v>
      </c>
      <c r="W29" s="264" t="s">
        <v>331</v>
      </c>
      <c r="X29" s="265" t="s">
        <v>331</v>
      </c>
      <c r="Y29" s="200" t="s">
        <v>811</v>
      </c>
      <c r="Z29" s="221"/>
    </row>
    <row r="30" spans="1:26">
      <c r="A30" s="227" t="s">
        <v>786</v>
      </c>
      <c r="B30" s="237">
        <v>1.124567474048443E-2</v>
      </c>
      <c r="C30" s="81">
        <v>5.4</v>
      </c>
      <c r="D30" s="81">
        <v>1.8</v>
      </c>
      <c r="E30" s="81">
        <v>2.1</v>
      </c>
      <c r="F30" s="317">
        <v>500902.7084569998</v>
      </c>
      <c r="H30" s="152">
        <v>1</v>
      </c>
      <c r="I30" s="152" t="s">
        <v>331</v>
      </c>
      <c r="J30" s="152" t="s">
        <v>331</v>
      </c>
      <c r="L30" s="154" t="s">
        <v>331</v>
      </c>
      <c r="M30" s="154" t="s">
        <v>331</v>
      </c>
      <c r="N30" s="154" t="s">
        <v>331</v>
      </c>
      <c r="O30" s="153"/>
      <c r="P30" s="154" t="s">
        <v>331</v>
      </c>
      <c r="Q30" s="154" t="s">
        <v>331</v>
      </c>
      <c r="R30" s="154" t="s">
        <v>331</v>
      </c>
      <c r="T30" s="347">
        <v>928125.09</v>
      </c>
      <c r="U30" s="343">
        <v>1065708.3</v>
      </c>
      <c r="V30" s="166" t="s">
        <v>331</v>
      </c>
      <c r="W30" s="266" t="s">
        <v>331</v>
      </c>
      <c r="X30" s="267" t="s">
        <v>331</v>
      </c>
      <c r="Y30" s="3" t="s">
        <v>797</v>
      </c>
      <c r="Z30" s="221"/>
    </row>
    <row r="31" spans="1:26">
      <c r="A31" s="144" t="s">
        <v>408</v>
      </c>
      <c r="B31" s="289">
        <v>8.6206896551724137E-3</v>
      </c>
      <c r="C31" s="202">
        <v>3.5</v>
      </c>
      <c r="D31" s="202">
        <v>1.3</v>
      </c>
      <c r="E31" s="202">
        <v>1.3</v>
      </c>
      <c r="F31" s="290">
        <v>952459.62481199997</v>
      </c>
      <c r="G31" s="203"/>
      <c r="H31" s="282">
        <v>0.65</v>
      </c>
      <c r="I31" s="282">
        <v>0.35</v>
      </c>
      <c r="J31" s="165"/>
      <c r="K31" s="153"/>
      <c r="L31" s="166"/>
      <c r="M31" s="166"/>
      <c r="N31" s="166"/>
      <c r="O31" s="153"/>
      <c r="P31" s="166"/>
      <c r="Q31" s="166"/>
      <c r="R31" s="166"/>
      <c r="S31" s="203"/>
      <c r="T31" s="345"/>
      <c r="U31" s="343">
        <v>1494558</v>
      </c>
      <c r="V31" s="166" t="s">
        <v>331</v>
      </c>
      <c r="W31" s="264"/>
      <c r="X31" s="284">
        <v>402616.68</v>
      </c>
      <c r="Y31" s="200" t="s">
        <v>812</v>
      </c>
      <c r="Z31" s="221" t="s">
        <v>800</v>
      </c>
    </row>
    <row r="32" spans="1:26">
      <c r="A32" s="144" t="s">
        <v>475</v>
      </c>
      <c r="B32" s="237">
        <v>-0.41666666666666669</v>
      </c>
      <c r="C32" s="81">
        <v>3.9</v>
      </c>
      <c r="D32" s="81">
        <v>1.3</v>
      </c>
      <c r="E32" s="81">
        <v>1.1000000000000001</v>
      </c>
      <c r="F32" s="317"/>
      <c r="H32" s="152">
        <v>1</v>
      </c>
      <c r="I32" s="152" t="s">
        <v>331</v>
      </c>
      <c r="J32" s="152" t="s">
        <v>331</v>
      </c>
      <c r="L32" s="154" t="s">
        <v>331</v>
      </c>
      <c r="M32" s="154" t="s">
        <v>331</v>
      </c>
      <c r="N32" s="154" t="s">
        <v>331</v>
      </c>
      <c r="O32" s="153"/>
      <c r="P32" s="154" t="s">
        <v>331</v>
      </c>
      <c r="Q32" s="154" t="s">
        <v>331</v>
      </c>
      <c r="R32" s="154" t="s">
        <v>331</v>
      </c>
      <c r="T32" s="3"/>
      <c r="U32" s="343">
        <v>54260.22</v>
      </c>
      <c r="V32" s="166" t="s">
        <v>331</v>
      </c>
      <c r="W32" s="235" t="s">
        <v>331</v>
      </c>
      <c r="X32" s="272" t="s">
        <v>331</v>
      </c>
      <c r="Y32" s="285" t="s">
        <v>810</v>
      </c>
      <c r="Z32" s="221"/>
    </row>
    <row r="33" spans="1:26" ht="14.45" customHeight="1">
      <c r="A33" s="144" t="s">
        <v>348</v>
      </c>
      <c r="B33" s="259" t="s">
        <v>766</v>
      </c>
      <c r="C33" s="258"/>
      <c r="D33" s="258"/>
      <c r="E33" s="258"/>
      <c r="F33" s="260"/>
      <c r="G33" s="258"/>
      <c r="H33" s="260"/>
      <c r="I33" s="260"/>
      <c r="J33" s="260"/>
      <c r="K33" s="260"/>
      <c r="L33" s="260"/>
      <c r="M33" s="260"/>
      <c r="N33" s="260"/>
      <c r="O33" s="260"/>
      <c r="P33" s="260"/>
      <c r="Q33" s="260"/>
      <c r="R33" s="260"/>
      <c r="S33" s="260"/>
      <c r="T33" s="313"/>
      <c r="U33" s="343"/>
      <c r="V33" s="166" t="s">
        <v>331</v>
      </c>
      <c r="W33" s="277"/>
      <c r="X33" s="269"/>
      <c r="Y33" s="3"/>
      <c r="Z33" s="221"/>
    </row>
    <row r="34" spans="1:26">
      <c r="A34" s="144" t="s">
        <v>409</v>
      </c>
      <c r="B34" s="237">
        <v>1.0638297872340425E-2</v>
      </c>
      <c r="C34" s="81">
        <v>6.3</v>
      </c>
      <c r="D34" s="81">
        <v>1</v>
      </c>
      <c r="E34" s="81">
        <v>0.9</v>
      </c>
      <c r="F34" s="317">
        <v>204537.83162499999</v>
      </c>
      <c r="H34" s="282">
        <v>0.37</v>
      </c>
      <c r="I34" s="282">
        <v>0.63</v>
      </c>
      <c r="J34" s="152" t="s">
        <v>331</v>
      </c>
      <c r="L34" s="154" t="s">
        <v>331</v>
      </c>
      <c r="M34" s="154" t="s">
        <v>331</v>
      </c>
      <c r="N34" s="154" t="s">
        <v>331</v>
      </c>
      <c r="O34" s="153"/>
      <c r="P34" s="154" t="s">
        <v>331</v>
      </c>
      <c r="Q34" s="154" t="s">
        <v>331</v>
      </c>
      <c r="R34" s="154" t="s">
        <v>331</v>
      </c>
      <c r="T34" s="3"/>
      <c r="U34" s="343">
        <v>331494.78000000003</v>
      </c>
      <c r="V34" s="166" t="s">
        <v>331</v>
      </c>
      <c r="W34" s="235" t="s">
        <v>331</v>
      </c>
      <c r="X34" s="270"/>
      <c r="Y34" s="339" t="s">
        <v>811</v>
      </c>
      <c r="Z34" s="221"/>
    </row>
    <row r="35" spans="1:26">
      <c r="A35" s="144" t="s">
        <v>349</v>
      </c>
      <c r="B35" s="237">
        <v>1.7391304347826087E-2</v>
      </c>
      <c r="C35" s="81">
        <v>3.2</v>
      </c>
      <c r="D35" s="81">
        <v>1.1000000000000001</v>
      </c>
      <c r="E35" s="81">
        <v>1.1000000000000001</v>
      </c>
      <c r="F35" s="317">
        <v>260633.69237899999</v>
      </c>
      <c r="H35" s="152">
        <v>1</v>
      </c>
      <c r="I35" s="152"/>
      <c r="J35" s="152" t="s">
        <v>331</v>
      </c>
      <c r="L35" s="154" t="s">
        <v>331</v>
      </c>
      <c r="M35" s="154" t="s">
        <v>331</v>
      </c>
      <c r="N35" s="154" t="s">
        <v>331</v>
      </c>
      <c r="O35" s="153"/>
      <c r="P35" s="154" t="s">
        <v>331</v>
      </c>
      <c r="Q35" s="154" t="s">
        <v>331</v>
      </c>
      <c r="R35" s="154" t="s">
        <v>331</v>
      </c>
      <c r="T35" s="347">
        <v>558707.44999999995</v>
      </c>
      <c r="U35" s="343">
        <v>563784.29442963866</v>
      </c>
      <c r="V35" s="166" t="s">
        <v>331</v>
      </c>
      <c r="W35" s="266" t="s">
        <v>331</v>
      </c>
      <c r="X35" s="272"/>
      <c r="Y35" s="3" t="s">
        <v>797</v>
      </c>
      <c r="Z35" s="221"/>
    </row>
    <row r="36" spans="1:26">
      <c r="A36" s="227" t="s">
        <v>488</v>
      </c>
      <c r="B36" s="237" t="s">
        <v>331</v>
      </c>
      <c r="C36" s="81"/>
      <c r="D36" s="81"/>
      <c r="E36" s="81"/>
      <c r="F36" s="317"/>
      <c r="H36" s="152"/>
      <c r="I36" s="152"/>
      <c r="J36" s="152"/>
      <c r="L36" s="154"/>
      <c r="M36" s="154"/>
      <c r="N36" s="154"/>
      <c r="O36" s="153"/>
      <c r="P36" s="154"/>
      <c r="Q36" s="154"/>
      <c r="R36" s="154"/>
      <c r="T36" s="3"/>
      <c r="U36" s="343"/>
      <c r="V36" s="166" t="s">
        <v>331</v>
      </c>
      <c r="W36" s="266"/>
      <c r="X36" s="272"/>
      <c r="Y36" s="3"/>
      <c r="Z36" s="221"/>
    </row>
    <row r="37" spans="1:26">
      <c r="A37" s="144" t="s">
        <v>410</v>
      </c>
      <c r="B37" s="237">
        <v>3.2312925170068028E-2</v>
      </c>
      <c r="C37" s="81">
        <v>3.1</v>
      </c>
      <c r="D37" s="81">
        <v>1</v>
      </c>
      <c r="E37" s="81">
        <v>1</v>
      </c>
      <c r="F37" s="317">
        <v>5258334.5937290015</v>
      </c>
      <c r="H37" s="152">
        <v>1</v>
      </c>
      <c r="I37" s="152" t="s">
        <v>331</v>
      </c>
      <c r="J37" s="152" t="s">
        <v>331</v>
      </c>
      <c r="L37" s="154" t="s">
        <v>331</v>
      </c>
      <c r="M37" s="154" t="s">
        <v>331</v>
      </c>
      <c r="N37" s="154" t="s">
        <v>331</v>
      </c>
      <c r="O37" s="153"/>
      <c r="P37" s="154" t="s">
        <v>331</v>
      </c>
      <c r="Q37" s="154" t="s">
        <v>331</v>
      </c>
      <c r="R37" s="154" t="s">
        <v>331</v>
      </c>
      <c r="T37" s="347">
        <v>574168.25</v>
      </c>
      <c r="U37" s="343">
        <v>571436.3172885091</v>
      </c>
      <c r="V37" s="166" t="s">
        <v>331</v>
      </c>
      <c r="W37" s="266" t="s">
        <v>331</v>
      </c>
      <c r="X37" s="267"/>
      <c r="Y37" s="285" t="s">
        <v>810</v>
      </c>
      <c r="Z37" s="221"/>
    </row>
    <row r="38" spans="1:26">
      <c r="A38" s="144" t="s">
        <v>350</v>
      </c>
      <c r="B38" s="237">
        <v>-5.2250803858520899E-3</v>
      </c>
      <c r="C38" s="81">
        <v>5</v>
      </c>
      <c r="D38" s="81">
        <v>2.6</v>
      </c>
      <c r="E38" s="81">
        <v>1.8</v>
      </c>
      <c r="F38" s="317">
        <v>6232376.3851329992</v>
      </c>
      <c r="H38" s="152">
        <v>1</v>
      </c>
      <c r="I38" s="152" t="s">
        <v>331</v>
      </c>
      <c r="J38" s="152" t="s">
        <v>331</v>
      </c>
      <c r="L38" s="154" t="s">
        <v>331</v>
      </c>
      <c r="M38" s="154" t="s">
        <v>331</v>
      </c>
      <c r="N38" s="154" t="s">
        <v>331</v>
      </c>
      <c r="O38" s="153"/>
      <c r="P38" s="283" t="s">
        <v>331</v>
      </c>
      <c r="Q38" s="154" t="s">
        <v>331</v>
      </c>
      <c r="R38" s="154" t="s">
        <v>331</v>
      </c>
      <c r="T38" s="347">
        <v>2227957.46</v>
      </c>
      <c r="U38" s="343">
        <v>2183651.4594328916</v>
      </c>
      <c r="V38" s="166" t="s">
        <v>331</v>
      </c>
      <c r="W38" s="266" t="s">
        <v>331</v>
      </c>
      <c r="X38" s="267"/>
      <c r="Y38" s="285" t="s">
        <v>810</v>
      </c>
      <c r="Z38" s="221"/>
    </row>
    <row r="39" spans="1:26">
      <c r="A39" s="144" t="s">
        <v>411</v>
      </c>
      <c r="B39" s="237">
        <v>2.3255813953488372E-2</v>
      </c>
      <c r="C39" s="81">
        <v>5.0999999999999996</v>
      </c>
      <c r="D39" s="81">
        <v>2.6</v>
      </c>
      <c r="E39" s="81">
        <v>2.5</v>
      </c>
      <c r="F39" s="317">
        <v>3402368.4146420001</v>
      </c>
      <c r="H39" s="152">
        <v>1</v>
      </c>
      <c r="I39" s="152" t="s">
        <v>331</v>
      </c>
      <c r="J39" s="152" t="s">
        <v>331</v>
      </c>
      <c r="L39" s="154" t="s">
        <v>331</v>
      </c>
      <c r="M39" s="154" t="s">
        <v>331</v>
      </c>
      <c r="N39" s="154" t="s">
        <v>331</v>
      </c>
      <c r="O39" s="153"/>
      <c r="P39" s="154" t="s">
        <v>331</v>
      </c>
      <c r="Q39" s="154" t="s">
        <v>331</v>
      </c>
      <c r="R39" s="154" t="s">
        <v>331</v>
      </c>
      <c r="T39" s="347">
        <v>2827995.9</v>
      </c>
      <c r="U39" s="343">
        <v>2990042.92</v>
      </c>
      <c r="V39" s="166" t="s">
        <v>331</v>
      </c>
      <c r="W39" s="266" t="s">
        <v>331</v>
      </c>
      <c r="X39" s="267"/>
      <c r="Y39" s="285" t="s">
        <v>810</v>
      </c>
      <c r="Z39" s="221"/>
    </row>
    <row r="40" spans="1:26">
      <c r="A40" s="144" t="s">
        <v>412</v>
      </c>
      <c r="B40" s="289">
        <v>8.716216216216216E-2</v>
      </c>
      <c r="C40" s="202">
        <v>4</v>
      </c>
      <c r="D40" s="202">
        <v>1.5</v>
      </c>
      <c r="E40" s="202">
        <v>2.1</v>
      </c>
      <c r="F40" s="290">
        <v>1066267.4895159998</v>
      </c>
      <c r="G40" s="203"/>
      <c r="H40" s="152">
        <v>1</v>
      </c>
      <c r="I40" s="152" t="s">
        <v>331</v>
      </c>
      <c r="J40" s="152" t="s">
        <v>331</v>
      </c>
      <c r="K40" s="153"/>
      <c r="L40" s="166" t="s">
        <v>331</v>
      </c>
      <c r="M40" s="166" t="s">
        <v>331</v>
      </c>
      <c r="N40" s="166" t="s">
        <v>331</v>
      </c>
      <c r="O40" s="153"/>
      <c r="P40" s="166" t="s">
        <v>331</v>
      </c>
      <c r="Q40" s="166" t="s">
        <v>331</v>
      </c>
      <c r="R40" s="166" t="s">
        <v>331</v>
      </c>
      <c r="S40" s="203"/>
      <c r="T40" s="345"/>
      <c r="U40" s="343">
        <v>5211130.5</v>
      </c>
      <c r="V40" s="166" t="s">
        <v>331</v>
      </c>
      <c r="W40" s="264" t="s">
        <v>331</v>
      </c>
      <c r="X40" s="267"/>
      <c r="Y40" s="200" t="s">
        <v>811</v>
      </c>
      <c r="Z40" s="221"/>
    </row>
    <row r="41" spans="1:26">
      <c r="A41" s="144" t="s">
        <v>413</v>
      </c>
      <c r="B41" s="289">
        <v>9.2190889370932748E-3</v>
      </c>
      <c r="C41" s="202">
        <v>3.8</v>
      </c>
      <c r="D41" s="202">
        <v>0.9</v>
      </c>
      <c r="E41" s="202">
        <v>0.8</v>
      </c>
      <c r="F41" s="290">
        <v>1998779.1002459999</v>
      </c>
      <c r="G41" s="203"/>
      <c r="H41" s="282">
        <v>0.753</v>
      </c>
      <c r="I41" s="282">
        <v>0.25</v>
      </c>
      <c r="J41" s="165" t="s">
        <v>331</v>
      </c>
      <c r="K41" s="153"/>
      <c r="L41" s="282">
        <v>0</v>
      </c>
      <c r="M41" s="282">
        <v>1</v>
      </c>
      <c r="N41" s="166" t="s">
        <v>331</v>
      </c>
      <c r="O41" s="153"/>
      <c r="P41" s="282">
        <v>0.753</v>
      </c>
      <c r="Q41" s="282">
        <v>0.25</v>
      </c>
      <c r="R41" s="166" t="s">
        <v>331</v>
      </c>
      <c r="S41" s="203"/>
      <c r="T41" s="345"/>
      <c r="U41" s="344">
        <v>3975359</v>
      </c>
      <c r="V41" s="166" t="s">
        <v>331</v>
      </c>
      <c r="W41" s="276">
        <v>3975359</v>
      </c>
      <c r="X41" s="284"/>
      <c r="Y41" s="200" t="s">
        <v>813</v>
      </c>
      <c r="Z41" s="221"/>
    </row>
    <row r="42" spans="1:26">
      <c r="A42" s="144" t="s">
        <v>535</v>
      </c>
      <c r="B42" s="237">
        <v>0</v>
      </c>
      <c r="C42" s="81">
        <v>5.2</v>
      </c>
      <c r="D42" s="81">
        <v>1.7</v>
      </c>
      <c r="E42" s="81">
        <v>1.6</v>
      </c>
      <c r="F42" s="317">
        <v>17869.759203000001</v>
      </c>
      <c r="H42" s="152" t="s">
        <v>331</v>
      </c>
      <c r="I42" s="155"/>
      <c r="J42" s="155"/>
      <c r="L42" s="156"/>
      <c r="M42" s="156"/>
      <c r="N42" s="166" t="s">
        <v>331</v>
      </c>
      <c r="O42" s="153"/>
      <c r="P42" s="166" t="s">
        <v>331</v>
      </c>
      <c r="Q42" s="166" t="s">
        <v>331</v>
      </c>
      <c r="R42" s="166" t="s">
        <v>331</v>
      </c>
      <c r="T42" s="3"/>
      <c r="U42" s="343"/>
      <c r="V42" s="166" t="s">
        <v>331</v>
      </c>
      <c r="W42" s="266"/>
      <c r="X42" s="267"/>
      <c r="Y42" s="3"/>
      <c r="Z42" s="221"/>
    </row>
    <row r="43" spans="1:26">
      <c r="A43" s="144" t="s">
        <v>414</v>
      </c>
      <c r="B43" s="237">
        <v>1.6666666666666666E-2</v>
      </c>
      <c r="C43" s="81">
        <v>4</v>
      </c>
      <c r="D43" s="81">
        <v>0.8</v>
      </c>
      <c r="E43" s="81">
        <v>0.9</v>
      </c>
      <c r="F43" s="317">
        <v>77610.693079000019</v>
      </c>
      <c r="G43" s="3"/>
      <c r="H43" s="152">
        <v>1</v>
      </c>
      <c r="I43" s="3"/>
      <c r="J43" s="3"/>
      <c r="K43" s="3"/>
      <c r="L43" s="156" t="s">
        <v>331</v>
      </c>
      <c r="M43" s="156" t="s">
        <v>331</v>
      </c>
      <c r="N43" s="166" t="s">
        <v>331</v>
      </c>
      <c r="O43" s="3"/>
      <c r="P43" s="3"/>
      <c r="Q43" s="3"/>
      <c r="R43" s="3"/>
      <c r="S43" s="340"/>
      <c r="T43" s="347">
        <v>204522.74</v>
      </c>
      <c r="U43" s="343">
        <v>224226.64868830336</v>
      </c>
      <c r="V43" s="166" t="s">
        <v>331</v>
      </c>
      <c r="W43" s="266" t="s">
        <v>331</v>
      </c>
      <c r="X43" s="267" t="s">
        <v>331</v>
      </c>
      <c r="Y43" s="3" t="s">
        <v>797</v>
      </c>
      <c r="Z43" s="221"/>
    </row>
    <row r="44" spans="1:26" ht="14.45" customHeight="1">
      <c r="A44" s="144" t="s">
        <v>415</v>
      </c>
      <c r="B44" s="259" t="s">
        <v>766</v>
      </c>
      <c r="C44" s="258"/>
      <c r="D44" s="258"/>
      <c r="E44" s="258"/>
      <c r="F44" s="260"/>
      <c r="G44" s="258"/>
      <c r="H44" s="258"/>
      <c r="I44" s="258"/>
      <c r="J44" s="258"/>
      <c r="K44" s="258"/>
      <c r="L44" s="258"/>
      <c r="M44" s="258"/>
      <c r="N44" s="258"/>
      <c r="O44" s="258"/>
      <c r="P44" s="258"/>
      <c r="Q44" s="258"/>
      <c r="R44" s="258"/>
      <c r="S44" s="258"/>
      <c r="T44" s="262"/>
      <c r="U44" s="343"/>
      <c r="V44" s="258"/>
      <c r="W44" s="268"/>
      <c r="X44" s="269"/>
      <c r="Y44" s="3"/>
      <c r="Z44" s="221"/>
    </row>
    <row r="45" spans="1:26" ht="14.45" customHeight="1">
      <c r="A45" s="144" t="s">
        <v>351</v>
      </c>
      <c r="B45" s="259" t="s">
        <v>766</v>
      </c>
      <c r="C45" s="258"/>
      <c r="D45" s="258"/>
      <c r="E45" s="258"/>
      <c r="F45" s="260"/>
      <c r="G45" s="258"/>
      <c r="H45" s="258"/>
      <c r="I45" s="258"/>
      <c r="J45" s="258"/>
      <c r="K45" s="258"/>
      <c r="L45" s="258"/>
      <c r="M45" s="258"/>
      <c r="N45" s="258"/>
      <c r="O45" s="258"/>
      <c r="P45" s="258"/>
      <c r="Q45" s="258"/>
      <c r="R45" s="258"/>
      <c r="S45" s="258"/>
      <c r="T45" s="262"/>
      <c r="U45" s="343"/>
      <c r="V45" s="258"/>
      <c r="W45" s="268"/>
      <c r="X45" s="269"/>
      <c r="Y45" s="3"/>
      <c r="Z45" s="221"/>
    </row>
    <row r="46" spans="1:26">
      <c r="A46" s="144" t="s">
        <v>472</v>
      </c>
      <c r="B46" s="237">
        <v>1.2024282045295353E-2</v>
      </c>
      <c r="C46" s="81">
        <v>5.0999999999999996</v>
      </c>
      <c r="D46" s="81">
        <v>1.5</v>
      </c>
      <c r="E46" s="81">
        <v>2.2000000000000002</v>
      </c>
      <c r="F46" s="317">
        <v>5899232.0303680003</v>
      </c>
      <c r="H46" s="152">
        <v>1</v>
      </c>
      <c r="I46" s="3"/>
      <c r="J46" s="3"/>
      <c r="L46" s="156" t="s">
        <v>331</v>
      </c>
      <c r="M46" s="156" t="s">
        <v>331</v>
      </c>
      <c r="N46" s="156" t="s">
        <v>331</v>
      </c>
      <c r="P46" s="3"/>
      <c r="Q46" s="3"/>
      <c r="R46" s="3"/>
      <c r="T46" s="347">
        <v>4000882.37</v>
      </c>
      <c r="U46" s="343">
        <v>4117817.3637621198</v>
      </c>
      <c r="V46" s="273" t="s">
        <v>331</v>
      </c>
      <c r="W46" s="266" t="s">
        <v>331</v>
      </c>
      <c r="X46" s="267" t="s">
        <v>331</v>
      </c>
      <c r="Y46" s="285" t="s">
        <v>810</v>
      </c>
      <c r="Z46" s="221"/>
    </row>
    <row r="47" spans="1:26">
      <c r="A47" s="144" t="s">
        <v>352</v>
      </c>
      <c r="B47" s="237">
        <v>1.2931034482758621E-2</v>
      </c>
      <c r="C47" s="81">
        <v>5.6</v>
      </c>
      <c r="D47" s="81">
        <v>1.7</v>
      </c>
      <c r="E47" s="81">
        <v>1.3</v>
      </c>
      <c r="F47" s="317">
        <v>204562.60365999999</v>
      </c>
      <c r="H47" s="152">
        <v>1</v>
      </c>
      <c r="I47" s="3"/>
      <c r="J47" s="3"/>
      <c r="L47" s="156" t="s">
        <v>331</v>
      </c>
      <c r="M47" s="156" t="s">
        <v>331</v>
      </c>
      <c r="N47" s="156" t="s">
        <v>331</v>
      </c>
      <c r="P47" s="3"/>
      <c r="Q47" s="3"/>
      <c r="R47" s="3"/>
      <c r="T47" s="347">
        <v>465558.23</v>
      </c>
      <c r="U47" s="343">
        <v>523444.08569825994</v>
      </c>
      <c r="V47" s="273" t="s">
        <v>331</v>
      </c>
      <c r="W47" s="266" t="s">
        <v>331</v>
      </c>
      <c r="X47" s="274" t="s">
        <v>331</v>
      </c>
      <c r="Y47" s="285" t="s">
        <v>810</v>
      </c>
      <c r="Z47" s="221"/>
    </row>
    <row r="48" spans="1:26">
      <c r="A48" s="144" t="s">
        <v>416</v>
      </c>
      <c r="B48" s="237">
        <v>1.7808219178082191E-2</v>
      </c>
      <c r="C48" s="81">
        <v>4.9000000000000004</v>
      </c>
      <c r="D48" s="81">
        <v>1.3</v>
      </c>
      <c r="E48" s="81">
        <v>1.1000000000000001</v>
      </c>
      <c r="F48" s="317">
        <v>474807.96736800013</v>
      </c>
      <c r="H48" s="282">
        <v>0.75</v>
      </c>
      <c r="I48" s="282">
        <v>0.25</v>
      </c>
      <c r="J48" s="3"/>
      <c r="L48" s="156" t="s">
        <v>331</v>
      </c>
      <c r="M48" s="156" t="s">
        <v>331</v>
      </c>
      <c r="N48" s="156" t="s">
        <v>331</v>
      </c>
      <c r="P48" s="3"/>
      <c r="Q48" s="3"/>
      <c r="R48" s="3"/>
      <c r="T48" s="347">
        <v>1042750.3799999999</v>
      </c>
      <c r="U48" s="343">
        <v>904158.22</v>
      </c>
      <c r="V48" s="273" t="s">
        <v>331</v>
      </c>
      <c r="W48" s="266" t="s">
        <v>331</v>
      </c>
      <c r="X48" s="274" t="s">
        <v>331</v>
      </c>
      <c r="Y48" s="285" t="s">
        <v>810</v>
      </c>
      <c r="Z48" s="221"/>
    </row>
    <row r="49" spans="1:26">
      <c r="A49" s="144" t="s">
        <v>532</v>
      </c>
      <c r="B49" s="237">
        <v>-0.25675675675675674</v>
      </c>
      <c r="C49" s="81">
        <v>4.9000000000000004</v>
      </c>
      <c r="D49" s="81">
        <v>1.3</v>
      </c>
      <c r="E49" s="81">
        <v>1.1000000000000001</v>
      </c>
      <c r="F49" s="317">
        <v>76180.311263999989</v>
      </c>
      <c r="H49" s="152">
        <v>1</v>
      </c>
      <c r="I49" s="3"/>
      <c r="J49" s="3"/>
      <c r="L49" s="156"/>
      <c r="M49" s="156"/>
      <c r="N49" s="156"/>
      <c r="P49" s="3"/>
      <c r="Q49" s="3"/>
      <c r="R49" s="3"/>
      <c r="T49" s="3"/>
      <c r="U49" s="343">
        <v>461573.76</v>
      </c>
      <c r="V49" s="273"/>
      <c r="W49" s="266"/>
      <c r="X49" s="274" t="s">
        <v>331</v>
      </c>
      <c r="Y49" s="285" t="s">
        <v>810</v>
      </c>
      <c r="Z49" s="221"/>
    </row>
    <row r="50" spans="1:26">
      <c r="A50" s="144" t="s">
        <v>533</v>
      </c>
      <c r="B50" s="237">
        <v>2.6111111111111112</v>
      </c>
      <c r="C50" s="81">
        <v>4.3</v>
      </c>
      <c r="D50" s="81">
        <v>1</v>
      </c>
      <c r="E50" s="81">
        <v>1</v>
      </c>
      <c r="F50" s="317">
        <v>26075.167795999998</v>
      </c>
      <c r="H50" s="152" t="s">
        <v>331</v>
      </c>
      <c r="I50" s="3"/>
      <c r="J50" s="3"/>
      <c r="L50" s="156"/>
      <c r="M50" s="156"/>
      <c r="N50" s="156"/>
      <c r="P50" s="3"/>
      <c r="Q50" s="3"/>
      <c r="R50" s="3"/>
      <c r="T50" s="3"/>
      <c r="U50" s="343">
        <v>25103.06</v>
      </c>
      <c r="V50" s="273" t="s">
        <v>331</v>
      </c>
      <c r="W50" s="266" t="s">
        <v>331</v>
      </c>
      <c r="X50" s="267" t="s">
        <v>331</v>
      </c>
      <c r="Y50" s="285" t="s">
        <v>810</v>
      </c>
      <c r="Z50" s="221"/>
    </row>
    <row r="51" spans="1:26">
      <c r="A51" s="144" t="s">
        <v>353</v>
      </c>
      <c r="B51" s="237">
        <v>1.824817518248175E-2</v>
      </c>
      <c r="C51" s="81">
        <v>2.8</v>
      </c>
      <c r="D51" s="81">
        <v>0.6</v>
      </c>
      <c r="E51" s="81">
        <v>0.8</v>
      </c>
      <c r="F51" s="317">
        <v>249237.91646200011</v>
      </c>
      <c r="H51" s="152">
        <v>1</v>
      </c>
      <c r="I51" s="3"/>
      <c r="J51" s="3"/>
      <c r="L51" s="156" t="s">
        <v>331</v>
      </c>
      <c r="M51" s="156" t="s">
        <v>331</v>
      </c>
      <c r="N51" s="156" t="s">
        <v>331</v>
      </c>
      <c r="P51" s="3"/>
      <c r="Q51" s="3"/>
      <c r="R51" s="3"/>
      <c r="T51" s="347">
        <v>366127.11</v>
      </c>
      <c r="U51" s="343">
        <v>366335.44954796671</v>
      </c>
      <c r="V51" s="273" t="s">
        <v>331</v>
      </c>
      <c r="W51" s="266" t="s">
        <v>331</v>
      </c>
      <c r="X51" s="267" t="s">
        <v>331</v>
      </c>
      <c r="Y51" s="3" t="s">
        <v>797</v>
      </c>
      <c r="Z51" s="221"/>
    </row>
    <row r="52" spans="1:26">
      <c r="A52" s="144" t="s">
        <v>417</v>
      </c>
      <c r="B52" s="237">
        <v>1.1904761904761904E-2</v>
      </c>
      <c r="C52" s="81">
        <v>5.8</v>
      </c>
      <c r="D52" s="81">
        <v>1.2</v>
      </c>
      <c r="E52" s="81">
        <v>1.7</v>
      </c>
      <c r="F52" s="317">
        <v>6004319.7994579999</v>
      </c>
      <c r="H52" s="152">
        <v>1</v>
      </c>
      <c r="I52" s="3"/>
      <c r="J52" s="3"/>
      <c r="L52" s="156" t="s">
        <v>331</v>
      </c>
      <c r="M52" s="156" t="s">
        <v>331</v>
      </c>
      <c r="N52" s="156" t="s">
        <v>331</v>
      </c>
      <c r="P52" s="3"/>
      <c r="Q52" s="3"/>
      <c r="R52" s="3"/>
      <c r="T52" s="347">
        <v>3135796.85</v>
      </c>
      <c r="U52" s="343">
        <v>3535651.0581787471</v>
      </c>
      <c r="V52" s="273" t="s">
        <v>331</v>
      </c>
      <c r="W52" s="266" t="s">
        <v>331</v>
      </c>
      <c r="X52" s="275"/>
      <c r="Y52" s="3" t="s">
        <v>797</v>
      </c>
      <c r="Z52" s="221"/>
    </row>
    <row r="53" spans="1:26">
      <c r="A53" s="144" t="s">
        <v>354</v>
      </c>
      <c r="B53" s="237">
        <v>1.3546798029556651E-2</v>
      </c>
      <c r="C53" s="81">
        <v>3.8</v>
      </c>
      <c r="D53" s="81">
        <v>0.8</v>
      </c>
      <c r="E53" s="81">
        <v>1</v>
      </c>
      <c r="F53" s="317">
        <v>324027.47592400003</v>
      </c>
      <c r="H53" s="152">
        <v>1</v>
      </c>
      <c r="I53" s="3"/>
      <c r="J53" s="3"/>
      <c r="L53" s="156" t="s">
        <v>331</v>
      </c>
      <c r="M53" s="156" t="s">
        <v>331</v>
      </c>
      <c r="N53" s="156" t="s">
        <v>331</v>
      </c>
      <c r="P53" s="3"/>
      <c r="Q53" s="3"/>
      <c r="R53" s="3"/>
      <c r="T53" s="347">
        <v>1013883.45</v>
      </c>
      <c r="U53" s="343">
        <v>1123849.9433052831</v>
      </c>
      <c r="V53" s="273" t="s">
        <v>331</v>
      </c>
      <c r="W53" s="266" t="s">
        <v>331</v>
      </c>
      <c r="X53" s="267" t="s">
        <v>331</v>
      </c>
      <c r="Y53" s="3" t="s">
        <v>797</v>
      </c>
      <c r="Z53" s="221"/>
    </row>
    <row r="54" spans="1:26" ht="14.45" customHeight="1">
      <c r="A54" s="144" t="s">
        <v>355</v>
      </c>
      <c r="B54" s="259" t="s">
        <v>766</v>
      </c>
      <c r="C54" s="258"/>
      <c r="D54" s="258"/>
      <c r="E54" s="258"/>
      <c r="F54" s="260"/>
      <c r="G54" s="258"/>
      <c r="H54" s="258"/>
      <c r="I54" s="258"/>
      <c r="J54" s="258"/>
      <c r="K54" s="258"/>
      <c r="L54" s="258"/>
      <c r="M54" s="258"/>
      <c r="N54" s="258"/>
      <c r="O54" s="258"/>
      <c r="P54" s="258"/>
      <c r="Q54" s="258"/>
      <c r="R54" s="258"/>
      <c r="S54" s="258"/>
      <c r="T54" s="262"/>
      <c r="U54" s="343"/>
      <c r="V54" s="258"/>
      <c r="W54" s="268"/>
      <c r="X54" s="269"/>
      <c r="Y54" s="3"/>
      <c r="Z54" s="221"/>
    </row>
    <row r="55" spans="1:26" ht="14.45" customHeight="1">
      <c r="A55" s="144" t="s">
        <v>418</v>
      </c>
      <c r="B55" s="259" t="s">
        <v>766</v>
      </c>
      <c r="C55" s="258"/>
      <c r="D55" s="258"/>
      <c r="E55" s="258"/>
      <c r="F55" s="260"/>
      <c r="G55" s="258"/>
      <c r="H55" s="258"/>
      <c r="I55" s="258"/>
      <c r="J55" s="258"/>
      <c r="K55" s="258"/>
      <c r="L55" s="258"/>
      <c r="M55" s="258"/>
      <c r="N55" s="258"/>
      <c r="O55" s="258"/>
      <c r="P55" s="258"/>
      <c r="Q55" s="258"/>
      <c r="R55" s="258"/>
      <c r="S55" s="258"/>
      <c r="T55" s="262"/>
      <c r="U55" s="343"/>
      <c r="V55" s="258"/>
      <c r="W55" s="268"/>
      <c r="X55" s="269"/>
      <c r="Y55" s="3"/>
      <c r="Z55" s="221"/>
    </row>
    <row r="56" spans="1:26">
      <c r="A56" s="144" t="s">
        <v>419</v>
      </c>
      <c r="B56" s="237">
        <v>5.8284762697751874E-3</v>
      </c>
      <c r="C56" s="81">
        <v>4.9000000000000004</v>
      </c>
      <c r="D56" s="81">
        <v>1.1000000000000001</v>
      </c>
      <c r="E56" s="81">
        <v>1.5</v>
      </c>
      <c r="F56" s="317">
        <v>10152386.413554002</v>
      </c>
      <c r="H56" s="152">
        <v>1</v>
      </c>
      <c r="I56" s="3"/>
      <c r="J56" s="3"/>
      <c r="L56" s="156" t="s">
        <v>331</v>
      </c>
      <c r="M56" s="156" t="s">
        <v>331</v>
      </c>
      <c r="N56" s="156" t="s">
        <v>331</v>
      </c>
      <c r="P56" s="3"/>
      <c r="Q56" s="3"/>
      <c r="R56" s="3"/>
      <c r="T56" s="347">
        <v>1334866.03</v>
      </c>
      <c r="U56" s="343">
        <v>1495055.7893954809</v>
      </c>
      <c r="V56" s="273" t="s">
        <v>331</v>
      </c>
      <c r="W56" s="266" t="s">
        <v>331</v>
      </c>
      <c r="X56" s="267" t="s">
        <v>331</v>
      </c>
      <c r="Y56" s="285" t="s">
        <v>810</v>
      </c>
      <c r="Z56" s="221"/>
    </row>
    <row r="57" spans="1:26">
      <c r="A57" s="144" t="s">
        <v>356</v>
      </c>
      <c r="B57" s="237">
        <v>1.2106537530266344E-2</v>
      </c>
      <c r="C57" s="81">
        <v>2.7</v>
      </c>
      <c r="D57" s="81">
        <v>1.3</v>
      </c>
      <c r="E57" s="81">
        <v>1.3</v>
      </c>
      <c r="F57" s="317">
        <v>426615.23021599982</v>
      </c>
      <c r="H57" s="152">
        <v>1</v>
      </c>
      <c r="I57" s="3"/>
      <c r="J57" s="3"/>
      <c r="L57" s="156" t="s">
        <v>331</v>
      </c>
      <c r="M57" s="156" t="s">
        <v>331</v>
      </c>
      <c r="N57" s="156" t="s">
        <v>331</v>
      </c>
      <c r="P57" s="3"/>
      <c r="Q57" s="3"/>
      <c r="R57" s="3"/>
      <c r="T57" s="347">
        <v>805084.11</v>
      </c>
      <c r="U57" s="343">
        <v>843087.12658670067</v>
      </c>
      <c r="V57" s="273" t="s">
        <v>331</v>
      </c>
      <c r="W57" s="266" t="s">
        <v>331</v>
      </c>
      <c r="X57" s="267" t="s">
        <v>331</v>
      </c>
      <c r="Y57" s="3" t="s">
        <v>797</v>
      </c>
      <c r="Z57" s="221"/>
    </row>
    <row r="58" spans="1:26">
      <c r="A58" s="144" t="s">
        <v>357</v>
      </c>
      <c r="B58" s="237">
        <v>1.3738959764474975E-2</v>
      </c>
      <c r="C58" s="81">
        <v>3.9</v>
      </c>
      <c r="D58" s="81">
        <v>1.4</v>
      </c>
      <c r="E58" s="81">
        <v>2</v>
      </c>
      <c r="F58" s="317">
        <v>790107.62644899986</v>
      </c>
      <c r="H58" s="152">
        <v>1</v>
      </c>
      <c r="I58" s="3"/>
      <c r="J58" s="3"/>
      <c r="L58" s="156" t="s">
        <v>331</v>
      </c>
      <c r="M58" s="156" t="s">
        <v>331</v>
      </c>
      <c r="N58" s="156" t="s">
        <v>331</v>
      </c>
      <c r="P58" s="3"/>
      <c r="Q58" s="3"/>
      <c r="R58" s="3"/>
      <c r="T58" s="347">
        <v>1214094.78</v>
      </c>
      <c r="U58" s="343">
        <v>1278598.045188651</v>
      </c>
      <c r="V58" s="273" t="s">
        <v>331</v>
      </c>
      <c r="W58" s="266" t="s">
        <v>331</v>
      </c>
      <c r="X58" s="267" t="s">
        <v>331</v>
      </c>
      <c r="Y58" s="285" t="s">
        <v>810</v>
      </c>
      <c r="Z58" s="221"/>
    </row>
    <row r="59" spans="1:26">
      <c r="A59" s="144" t="s">
        <v>358</v>
      </c>
      <c r="B59" s="237">
        <v>7.4074074074074077E-3</v>
      </c>
      <c r="C59" s="81">
        <v>3.5</v>
      </c>
      <c r="D59" s="81">
        <v>1.7</v>
      </c>
      <c r="E59" s="81">
        <v>2.1</v>
      </c>
      <c r="F59" s="317">
        <v>1952695.3442260001</v>
      </c>
      <c r="H59" s="152">
        <v>1</v>
      </c>
      <c r="I59" s="3"/>
      <c r="J59" s="3"/>
      <c r="L59" s="156" t="s">
        <v>331</v>
      </c>
      <c r="M59" s="156" t="s">
        <v>331</v>
      </c>
      <c r="N59" s="156" t="s">
        <v>331</v>
      </c>
      <c r="P59" s="3"/>
      <c r="Q59" s="3"/>
      <c r="R59" s="3"/>
      <c r="T59" s="347">
        <v>1778699.05</v>
      </c>
      <c r="U59" s="343">
        <v>1949205.2479709957</v>
      </c>
      <c r="V59" s="273" t="s">
        <v>331</v>
      </c>
      <c r="W59" s="266" t="s">
        <v>331</v>
      </c>
      <c r="X59" s="267" t="s">
        <v>331</v>
      </c>
      <c r="Y59" s="285" t="s">
        <v>810</v>
      </c>
      <c r="Z59" s="221"/>
    </row>
    <row r="60" spans="1:26" ht="14.45" customHeight="1">
      <c r="A60" s="144" t="s">
        <v>359</v>
      </c>
      <c r="B60" s="259" t="s">
        <v>765</v>
      </c>
      <c r="C60" s="258"/>
      <c r="D60" s="258"/>
      <c r="E60" s="258"/>
      <c r="F60" s="260"/>
      <c r="G60" s="258"/>
      <c r="H60" s="258"/>
      <c r="I60" s="258"/>
      <c r="J60" s="258"/>
      <c r="K60" s="258"/>
      <c r="L60" s="258"/>
      <c r="M60" s="258"/>
      <c r="N60" s="258"/>
      <c r="O60" s="258"/>
      <c r="P60" s="258"/>
      <c r="Q60" s="258"/>
      <c r="R60" s="258"/>
      <c r="S60" s="258"/>
      <c r="T60" s="262"/>
      <c r="U60" s="343"/>
      <c r="V60" s="258"/>
      <c r="W60" s="268"/>
      <c r="X60" s="269"/>
      <c r="Y60" s="3"/>
      <c r="Z60" s="221"/>
    </row>
    <row r="61" spans="1:26">
      <c r="A61" s="144" t="s">
        <v>420</v>
      </c>
      <c r="B61" s="237">
        <v>1.5763945028294261E-2</v>
      </c>
      <c r="C61" s="81">
        <v>4.8</v>
      </c>
      <c r="D61" s="81">
        <v>1.1000000000000001</v>
      </c>
      <c r="E61" s="81">
        <v>1.3</v>
      </c>
      <c r="F61" s="317">
        <v>1545955.7458699998</v>
      </c>
      <c r="H61" s="152">
        <v>1</v>
      </c>
      <c r="I61" s="3"/>
      <c r="J61" s="3"/>
      <c r="L61" s="156" t="s">
        <v>331</v>
      </c>
      <c r="M61" s="156" t="s">
        <v>331</v>
      </c>
      <c r="N61" s="154" t="s">
        <v>331</v>
      </c>
      <c r="P61" s="3"/>
      <c r="Q61" s="3"/>
      <c r="R61" s="3"/>
      <c r="T61" s="347">
        <v>2061647.61</v>
      </c>
      <c r="U61" s="343">
        <v>2438713.6376706515</v>
      </c>
      <c r="V61" s="273" t="s">
        <v>331</v>
      </c>
      <c r="W61" s="266" t="s">
        <v>331</v>
      </c>
      <c r="X61" s="267" t="s">
        <v>331</v>
      </c>
      <c r="Y61" s="285" t="s">
        <v>810</v>
      </c>
      <c r="Z61" s="221"/>
    </row>
    <row r="62" spans="1:26">
      <c r="A62" s="144" t="s">
        <v>421</v>
      </c>
      <c r="B62" s="289">
        <v>9.2165898617511521E-3</v>
      </c>
      <c r="C62" s="202">
        <v>3.5</v>
      </c>
      <c r="D62" s="202">
        <v>1.4</v>
      </c>
      <c r="E62" s="202">
        <v>1.5</v>
      </c>
      <c r="F62" s="290">
        <v>197114.770597</v>
      </c>
      <c r="G62" s="203"/>
      <c r="H62" s="165">
        <v>1</v>
      </c>
      <c r="I62" s="165"/>
      <c r="J62" s="165"/>
      <c r="K62" s="153"/>
      <c r="L62" s="166" t="s">
        <v>331</v>
      </c>
      <c r="M62" s="166" t="s">
        <v>331</v>
      </c>
      <c r="N62" s="154" t="s">
        <v>331</v>
      </c>
      <c r="O62" s="153"/>
      <c r="P62" s="166"/>
      <c r="Q62" s="166"/>
      <c r="R62" s="166"/>
      <c r="S62" s="203"/>
      <c r="T62" s="345"/>
      <c r="U62" s="343">
        <v>952075.5625</v>
      </c>
      <c r="V62" s="166" t="s">
        <v>331</v>
      </c>
      <c r="W62" s="264" t="s">
        <v>331</v>
      </c>
      <c r="X62" s="267" t="s">
        <v>331</v>
      </c>
      <c r="Y62" s="339" t="s">
        <v>811</v>
      </c>
      <c r="Z62" s="221"/>
    </row>
    <row r="63" spans="1:26">
      <c r="A63" s="144" t="s">
        <v>422</v>
      </c>
      <c r="B63" s="237">
        <v>2.7227722772277228E-2</v>
      </c>
      <c r="C63" s="145">
        <v>4.3</v>
      </c>
      <c r="D63" s="145">
        <v>1</v>
      </c>
      <c r="E63" s="145">
        <v>1</v>
      </c>
      <c r="F63" s="317">
        <v>399352.72577800002</v>
      </c>
      <c r="H63" s="152">
        <v>1</v>
      </c>
      <c r="I63" s="3"/>
      <c r="J63" s="3"/>
      <c r="L63" s="156" t="s">
        <v>331</v>
      </c>
      <c r="M63" s="156" t="s">
        <v>331</v>
      </c>
      <c r="N63" s="154" t="s">
        <v>331</v>
      </c>
      <c r="P63" s="3"/>
      <c r="Q63" s="3"/>
      <c r="R63" s="3"/>
      <c r="T63" s="347">
        <v>682828.19</v>
      </c>
      <c r="U63" s="343">
        <v>786698.96</v>
      </c>
      <c r="V63" s="154" t="s">
        <v>331</v>
      </c>
      <c r="W63" s="235" t="s">
        <v>331</v>
      </c>
      <c r="X63" s="272" t="s">
        <v>331</v>
      </c>
      <c r="Y63" s="285" t="s">
        <v>810</v>
      </c>
      <c r="Z63" s="221"/>
    </row>
    <row r="64" spans="1:26">
      <c r="A64" s="144" t="s">
        <v>423</v>
      </c>
      <c r="B64" s="289">
        <v>0.02</v>
      </c>
      <c r="C64" s="202">
        <v>2.8</v>
      </c>
      <c r="D64" s="202">
        <v>1</v>
      </c>
      <c r="E64" s="202">
        <v>1.2</v>
      </c>
      <c r="F64" s="290">
        <v>242391.24770900002</v>
      </c>
      <c r="G64" s="203"/>
      <c r="H64" s="282">
        <v>0.21</v>
      </c>
      <c r="I64" s="282">
        <v>0.79</v>
      </c>
      <c r="J64" s="3"/>
      <c r="K64" s="153"/>
      <c r="L64" s="166" t="s">
        <v>331</v>
      </c>
      <c r="M64" s="166" t="s">
        <v>331</v>
      </c>
      <c r="N64" s="154" t="s">
        <v>331</v>
      </c>
      <c r="O64" s="153"/>
      <c r="P64" s="166"/>
      <c r="Q64" s="166"/>
      <c r="R64" s="166"/>
      <c r="S64" s="203"/>
      <c r="T64" s="345"/>
      <c r="U64" s="343">
        <v>516955.09375</v>
      </c>
      <c r="V64" s="166" t="s">
        <v>331</v>
      </c>
      <c r="W64" s="264" t="s">
        <v>331</v>
      </c>
      <c r="X64" s="284"/>
      <c r="Y64" s="200" t="s">
        <v>811</v>
      </c>
      <c r="Z64" s="221"/>
    </row>
    <row r="65" spans="1:26">
      <c r="A65" s="144" t="s">
        <v>761</v>
      </c>
      <c r="B65" s="237" t="s">
        <v>331</v>
      </c>
      <c r="C65" s="81">
        <v>6.3</v>
      </c>
      <c r="D65" s="81">
        <v>1</v>
      </c>
      <c r="E65" s="81">
        <v>0.9</v>
      </c>
      <c r="F65" s="317" t="s">
        <v>331</v>
      </c>
      <c r="H65" s="152" t="s">
        <v>331</v>
      </c>
      <c r="I65" s="152" t="s">
        <v>331</v>
      </c>
      <c r="J65" s="3" t="s">
        <v>331</v>
      </c>
      <c r="L65" s="156"/>
      <c r="M65" s="156"/>
      <c r="N65" s="154"/>
      <c r="P65" s="3"/>
      <c r="Q65" s="3"/>
      <c r="R65" s="3"/>
      <c r="T65" s="3"/>
      <c r="U65" s="343"/>
      <c r="V65" s="273"/>
      <c r="W65" s="266"/>
      <c r="X65" s="267"/>
      <c r="Y65" s="3"/>
      <c r="Z65" s="221"/>
    </row>
    <row r="66" spans="1:26" ht="14.45" customHeight="1">
      <c r="A66" s="144" t="s">
        <v>360</v>
      </c>
      <c r="B66" s="259" t="s">
        <v>766</v>
      </c>
      <c r="C66" s="258"/>
      <c r="D66" s="258"/>
      <c r="E66" s="258"/>
      <c r="F66" s="260"/>
      <c r="G66" s="258"/>
      <c r="H66" s="258"/>
      <c r="I66" s="258"/>
      <c r="J66" s="258"/>
      <c r="K66" s="258"/>
      <c r="L66" s="258"/>
      <c r="M66" s="258"/>
      <c r="N66" s="258"/>
      <c r="O66" s="258"/>
      <c r="P66" s="258"/>
      <c r="Q66" s="258"/>
      <c r="R66" s="258"/>
      <c r="S66" s="258"/>
      <c r="T66" s="262"/>
      <c r="U66" s="343"/>
      <c r="V66" s="258"/>
      <c r="W66" s="268"/>
      <c r="X66" s="269"/>
      <c r="Y66" s="3"/>
      <c r="Z66" s="221"/>
    </row>
    <row r="67" spans="1:26">
      <c r="A67" s="144" t="s">
        <v>361</v>
      </c>
      <c r="B67" s="237">
        <v>1.9349845201238391E-2</v>
      </c>
      <c r="C67" s="81">
        <v>4.5</v>
      </c>
      <c r="D67" s="81">
        <v>1.2</v>
      </c>
      <c r="E67" s="81">
        <v>1.4</v>
      </c>
      <c r="F67" s="317">
        <v>1182296.1272810001</v>
      </c>
      <c r="H67" s="152">
        <v>1</v>
      </c>
      <c r="I67" s="3"/>
      <c r="J67" s="3"/>
      <c r="L67" s="156" t="s">
        <v>331</v>
      </c>
      <c r="M67" s="156" t="s">
        <v>331</v>
      </c>
      <c r="N67" s="156" t="s">
        <v>331</v>
      </c>
      <c r="P67" s="3"/>
      <c r="Q67" s="3"/>
      <c r="R67" s="3"/>
      <c r="T67" s="347">
        <v>1870203.36</v>
      </c>
      <c r="U67" s="343">
        <v>1911690.3192935647</v>
      </c>
      <c r="V67" s="273" t="s">
        <v>331</v>
      </c>
      <c r="W67" s="266" t="s">
        <v>331</v>
      </c>
      <c r="X67" s="267" t="s">
        <v>331</v>
      </c>
      <c r="Y67" s="285" t="s">
        <v>810</v>
      </c>
      <c r="Z67" s="221"/>
    </row>
    <row r="68" spans="1:26" ht="14.45" customHeight="1">
      <c r="A68" s="144" t="s">
        <v>424</v>
      </c>
      <c r="B68" s="259" t="s">
        <v>766</v>
      </c>
      <c r="C68" s="258"/>
      <c r="D68" s="258"/>
      <c r="E68" s="258"/>
      <c r="F68" s="260"/>
      <c r="G68" s="258"/>
      <c r="H68" s="258"/>
      <c r="I68" s="258"/>
      <c r="J68" s="258"/>
      <c r="K68" s="258"/>
      <c r="L68" s="258"/>
      <c r="M68" s="258"/>
      <c r="N68" s="258"/>
      <c r="O68" s="258"/>
      <c r="P68" s="258"/>
      <c r="Q68" s="258"/>
      <c r="R68" s="258"/>
      <c r="S68" s="258"/>
      <c r="T68" s="262"/>
      <c r="U68" s="343"/>
      <c r="V68" s="258"/>
      <c r="W68" s="268"/>
      <c r="X68" s="269"/>
      <c r="Y68" s="3"/>
      <c r="Z68" s="221"/>
    </row>
    <row r="69" spans="1:26">
      <c r="A69" s="228" t="s">
        <v>425</v>
      </c>
      <c r="B69" s="237">
        <v>1.1737089201877934E-2</v>
      </c>
      <c r="C69" s="81">
        <v>4.8</v>
      </c>
      <c r="D69" s="81">
        <v>1.1000000000000001</v>
      </c>
      <c r="E69" s="81">
        <v>1.1000000000000001</v>
      </c>
      <c r="F69" s="317">
        <v>3372369.897103</v>
      </c>
      <c r="H69" s="152">
        <v>1</v>
      </c>
      <c r="I69" s="3"/>
      <c r="J69" s="3"/>
      <c r="L69" s="156" t="s">
        <v>331</v>
      </c>
      <c r="M69" s="156" t="s">
        <v>331</v>
      </c>
      <c r="N69" s="156" t="s">
        <v>331</v>
      </c>
      <c r="P69" s="3"/>
      <c r="Q69" s="3"/>
      <c r="R69" s="3"/>
      <c r="T69" s="347">
        <v>1391363.95</v>
      </c>
      <c r="U69" s="343">
        <v>1418721.0119297169</v>
      </c>
      <c r="V69" s="273" t="s">
        <v>331</v>
      </c>
      <c r="W69" s="266" t="s">
        <v>331</v>
      </c>
      <c r="X69" s="267" t="s">
        <v>331</v>
      </c>
      <c r="Y69" s="285" t="s">
        <v>810</v>
      </c>
      <c r="Z69" s="221"/>
    </row>
    <row r="70" spans="1:26">
      <c r="A70" s="144" t="s">
        <v>362</v>
      </c>
      <c r="B70" s="237">
        <v>1.12E-2</v>
      </c>
      <c r="C70" s="81">
        <v>3.4</v>
      </c>
      <c r="D70" s="81">
        <v>0.9</v>
      </c>
      <c r="E70" s="81">
        <v>1</v>
      </c>
      <c r="F70" s="317">
        <v>696654.34467899997</v>
      </c>
      <c r="H70" s="152">
        <v>1</v>
      </c>
      <c r="I70" s="3"/>
      <c r="J70" s="3"/>
      <c r="L70" s="156" t="s">
        <v>331</v>
      </c>
      <c r="M70" s="156" t="s">
        <v>331</v>
      </c>
      <c r="N70" s="156" t="s">
        <v>331</v>
      </c>
      <c r="P70" s="3"/>
      <c r="Q70" s="3"/>
      <c r="R70" s="3"/>
      <c r="T70" s="347">
        <v>1101866.3500000001</v>
      </c>
      <c r="U70" s="343">
        <v>1151267.6763275221</v>
      </c>
      <c r="V70" s="273" t="s">
        <v>331</v>
      </c>
      <c r="W70" s="266" t="s">
        <v>331</v>
      </c>
      <c r="X70" s="267" t="s">
        <v>331</v>
      </c>
      <c r="Y70" s="285" t="s">
        <v>810</v>
      </c>
      <c r="Z70" s="221"/>
    </row>
    <row r="71" spans="1:26">
      <c r="A71" s="144" t="s">
        <v>393</v>
      </c>
      <c r="B71" s="237">
        <v>2.4109589041095891E-2</v>
      </c>
      <c r="C71" s="81">
        <v>4.5</v>
      </c>
      <c r="D71" s="81">
        <v>1.2</v>
      </c>
      <c r="E71" s="81">
        <v>1.8</v>
      </c>
      <c r="F71" s="317">
        <v>2102639.5803220002</v>
      </c>
      <c r="H71" s="152">
        <v>1</v>
      </c>
      <c r="I71" s="3"/>
      <c r="J71" s="3"/>
      <c r="L71" s="156" t="s">
        <v>331</v>
      </c>
      <c r="M71" s="156" t="s">
        <v>331</v>
      </c>
      <c r="N71" s="156" t="s">
        <v>331</v>
      </c>
      <c r="P71" s="3"/>
      <c r="Q71" s="3"/>
      <c r="R71" s="3"/>
      <c r="T71" s="347">
        <v>3079071.95</v>
      </c>
      <c r="U71" s="343">
        <v>3746007.8365414306</v>
      </c>
      <c r="V71" s="273" t="s">
        <v>331</v>
      </c>
      <c r="W71" s="266" t="s">
        <v>331</v>
      </c>
      <c r="X71" s="267" t="s">
        <v>331</v>
      </c>
      <c r="Y71" s="285" t="s">
        <v>810</v>
      </c>
      <c r="Z71" s="221"/>
    </row>
    <row r="72" spans="1:26">
      <c r="A72" s="144" t="s">
        <v>531</v>
      </c>
      <c r="B72" s="237">
        <v>0</v>
      </c>
      <c r="C72" s="81">
        <v>4.5</v>
      </c>
      <c r="D72" s="81">
        <v>1.2</v>
      </c>
      <c r="E72" s="81">
        <v>1.8</v>
      </c>
      <c r="F72" s="317">
        <v>392061.61851899989</v>
      </c>
      <c r="H72" s="152">
        <v>1</v>
      </c>
      <c r="I72" s="3"/>
      <c r="J72" s="3"/>
      <c r="L72" s="156"/>
      <c r="M72" s="156"/>
      <c r="N72" s="156"/>
      <c r="P72" s="3"/>
      <c r="Q72" s="3"/>
      <c r="R72" s="3"/>
      <c r="T72" s="3"/>
      <c r="U72" s="343"/>
      <c r="V72" s="273"/>
      <c r="W72" s="266"/>
      <c r="X72" s="267"/>
      <c r="Y72" s="285" t="s">
        <v>810</v>
      </c>
      <c r="Z72" s="221"/>
    </row>
    <row r="73" spans="1:26">
      <c r="A73" s="144" t="s">
        <v>363</v>
      </c>
      <c r="B73" s="237">
        <v>4.6296296296296294E-3</v>
      </c>
      <c r="C73" s="81">
        <v>3.7</v>
      </c>
      <c r="D73" s="81">
        <v>1.4</v>
      </c>
      <c r="E73" s="81">
        <v>1.6</v>
      </c>
      <c r="F73" s="317">
        <v>592734.02267800004</v>
      </c>
      <c r="H73" s="152">
        <v>1</v>
      </c>
      <c r="I73" s="3"/>
      <c r="J73" s="3"/>
      <c r="L73" s="156" t="s">
        <v>331</v>
      </c>
      <c r="M73" s="156" t="s">
        <v>331</v>
      </c>
      <c r="N73" s="156" t="s">
        <v>331</v>
      </c>
      <c r="P73" s="3"/>
      <c r="Q73" s="3"/>
      <c r="R73" s="3"/>
      <c r="T73" s="347">
        <v>609709.17000000004</v>
      </c>
      <c r="U73" s="343">
        <v>624184.12520116824</v>
      </c>
      <c r="V73" s="273" t="s">
        <v>331</v>
      </c>
      <c r="W73" s="266" t="s">
        <v>331</v>
      </c>
      <c r="X73" s="267" t="s">
        <v>331</v>
      </c>
      <c r="Y73" s="285" t="s">
        <v>810</v>
      </c>
      <c r="Z73" s="221"/>
    </row>
    <row r="74" spans="1:26" ht="14.45" customHeight="1">
      <c r="A74" s="144" t="s">
        <v>426</v>
      </c>
      <c r="B74" s="259" t="s">
        <v>766</v>
      </c>
      <c r="C74" s="258"/>
      <c r="D74" s="258"/>
      <c r="E74" s="258"/>
      <c r="F74" s="260"/>
      <c r="G74" s="258"/>
      <c r="H74" s="258"/>
      <c r="I74" s="258"/>
      <c r="J74" s="258"/>
      <c r="K74" s="258"/>
      <c r="L74" s="258"/>
      <c r="M74" s="258"/>
      <c r="N74" s="258"/>
      <c r="O74" s="258"/>
      <c r="P74" s="258"/>
      <c r="Q74" s="258"/>
      <c r="R74" s="258"/>
      <c r="S74" s="258"/>
      <c r="T74" s="262"/>
      <c r="U74" s="343"/>
      <c r="V74" s="273" t="s">
        <v>331</v>
      </c>
      <c r="W74" s="268"/>
      <c r="X74" s="269"/>
      <c r="Y74" s="3"/>
      <c r="Z74" s="221"/>
    </row>
    <row r="75" spans="1:26" ht="14.45" customHeight="1">
      <c r="A75" s="144" t="s">
        <v>427</v>
      </c>
      <c r="B75" s="259" t="s">
        <v>766</v>
      </c>
      <c r="C75" s="258"/>
      <c r="D75" s="258"/>
      <c r="E75" s="258"/>
      <c r="F75" s="260"/>
      <c r="G75" s="258"/>
      <c r="H75" s="258"/>
      <c r="I75" s="258"/>
      <c r="J75" s="258"/>
      <c r="K75" s="258"/>
      <c r="L75" s="258"/>
      <c r="M75" s="258"/>
      <c r="N75" s="258"/>
      <c r="O75" s="258"/>
      <c r="P75" s="258"/>
      <c r="Q75" s="258"/>
      <c r="R75" s="258"/>
      <c r="S75" s="258"/>
      <c r="T75" s="262"/>
      <c r="U75" s="343"/>
      <c r="V75" s="273" t="s">
        <v>331</v>
      </c>
      <c r="W75" s="268"/>
      <c r="X75" s="269"/>
      <c r="Y75" s="3"/>
      <c r="Z75" s="221"/>
    </row>
    <row r="76" spans="1:26">
      <c r="A76" s="144" t="s">
        <v>364</v>
      </c>
      <c r="B76" s="237">
        <v>-7.8369905956112845E-3</v>
      </c>
      <c r="C76" s="81">
        <v>4.9000000000000004</v>
      </c>
      <c r="D76" s="81">
        <v>2.1</v>
      </c>
      <c r="E76" s="81">
        <v>1.8</v>
      </c>
      <c r="F76" s="317">
        <v>706780.46874599997</v>
      </c>
      <c r="H76" s="152">
        <v>1</v>
      </c>
      <c r="I76" s="3"/>
      <c r="J76" s="3"/>
      <c r="L76" s="156" t="s">
        <v>331</v>
      </c>
      <c r="M76" s="156" t="s">
        <v>331</v>
      </c>
      <c r="N76" s="154" t="s">
        <v>331</v>
      </c>
      <c r="P76" s="3"/>
      <c r="Q76" s="3"/>
      <c r="R76" s="3"/>
      <c r="T76" s="347">
        <v>657443.97</v>
      </c>
      <c r="U76" s="343">
        <v>686700.1508269523</v>
      </c>
      <c r="V76" s="273" t="s">
        <v>331</v>
      </c>
      <c r="W76" s="266" t="s">
        <v>331</v>
      </c>
      <c r="X76" s="267" t="s">
        <v>331</v>
      </c>
      <c r="Y76" s="3" t="s">
        <v>797</v>
      </c>
      <c r="Z76" s="221"/>
    </row>
    <row r="77" spans="1:26">
      <c r="A77" s="144" t="s">
        <v>365</v>
      </c>
      <c r="B77" s="237">
        <v>2.0634920634920634E-2</v>
      </c>
      <c r="C77" s="81">
        <v>4.3</v>
      </c>
      <c r="D77" s="81">
        <v>1.3</v>
      </c>
      <c r="E77" s="81">
        <v>1.6</v>
      </c>
      <c r="F77" s="317">
        <v>285615.81733299996</v>
      </c>
      <c r="H77" s="152">
        <v>1</v>
      </c>
      <c r="I77" s="3"/>
      <c r="J77" s="3"/>
      <c r="L77" s="156" t="s">
        <v>331</v>
      </c>
      <c r="M77" s="156" t="s">
        <v>331</v>
      </c>
      <c r="N77" s="154" t="s">
        <v>331</v>
      </c>
      <c r="P77" s="3"/>
      <c r="Q77" s="3"/>
      <c r="R77" s="3"/>
      <c r="T77" s="347">
        <v>422043.23</v>
      </c>
      <c r="U77" s="343">
        <v>407477.1265204185</v>
      </c>
      <c r="V77" s="273" t="s">
        <v>331</v>
      </c>
      <c r="W77" s="266" t="s">
        <v>331</v>
      </c>
      <c r="X77" s="267" t="s">
        <v>331</v>
      </c>
      <c r="Y77" s="285" t="s">
        <v>810</v>
      </c>
      <c r="Z77" s="221"/>
    </row>
    <row r="78" spans="1:26">
      <c r="A78" s="144" t="s">
        <v>429</v>
      </c>
      <c r="B78" s="289">
        <v>0.1628440366972477</v>
      </c>
      <c r="C78" s="202">
        <v>2.6</v>
      </c>
      <c r="D78" s="202">
        <v>1</v>
      </c>
      <c r="E78" s="202">
        <v>1.2</v>
      </c>
      <c r="F78" s="290">
        <v>235024.84830999997</v>
      </c>
      <c r="G78" s="203"/>
      <c r="H78" s="165">
        <v>1</v>
      </c>
      <c r="I78" s="165"/>
      <c r="J78" s="165"/>
      <c r="K78" s="153"/>
      <c r="L78" s="166" t="s">
        <v>331</v>
      </c>
      <c r="M78" s="166" t="s">
        <v>331</v>
      </c>
      <c r="N78" s="154" t="s">
        <v>331</v>
      </c>
      <c r="O78" s="153"/>
      <c r="P78" s="166"/>
      <c r="Q78" s="166"/>
      <c r="R78" s="166"/>
      <c r="S78" s="203"/>
      <c r="T78" s="345"/>
      <c r="U78" s="343">
        <v>2369998</v>
      </c>
      <c r="V78" s="273" t="s">
        <v>331</v>
      </c>
      <c r="W78" s="264" t="s">
        <v>331</v>
      </c>
      <c r="X78" s="267" t="s">
        <v>331</v>
      </c>
      <c r="Y78" s="200" t="s">
        <v>811</v>
      </c>
      <c r="Z78" s="221"/>
    </row>
    <row r="79" spans="1:26">
      <c r="A79" s="230" t="s">
        <v>794</v>
      </c>
      <c r="B79" s="289">
        <v>5.0310559006211182E-2</v>
      </c>
      <c r="C79" s="202">
        <v>5.3</v>
      </c>
      <c r="D79" s="202">
        <v>1.2</v>
      </c>
      <c r="E79" s="202">
        <v>1.5</v>
      </c>
      <c r="F79" s="290">
        <v>782091.22175599996</v>
      </c>
      <c r="G79" s="203"/>
      <c r="H79" s="165">
        <v>1</v>
      </c>
      <c r="I79" s="165"/>
      <c r="J79" s="165"/>
      <c r="K79" s="153"/>
      <c r="L79" s="166" t="s">
        <v>331</v>
      </c>
      <c r="M79" s="166" t="s">
        <v>331</v>
      </c>
      <c r="N79" s="166" t="s">
        <v>331</v>
      </c>
      <c r="O79" s="153"/>
      <c r="P79" s="166"/>
      <c r="Q79" s="166"/>
      <c r="R79" s="166"/>
      <c r="S79" s="203"/>
      <c r="T79" s="345"/>
      <c r="U79" s="343">
        <v>1714169</v>
      </c>
      <c r="V79" s="273" t="s">
        <v>331</v>
      </c>
      <c r="W79" s="276"/>
      <c r="X79" s="267" t="s">
        <v>331</v>
      </c>
      <c r="Y79" s="200" t="s">
        <v>811</v>
      </c>
      <c r="Z79" s="221"/>
    </row>
    <row r="80" spans="1:26" ht="14.45" customHeight="1">
      <c r="A80" s="144" t="s">
        <v>430</v>
      </c>
      <c r="B80" s="259" t="s">
        <v>766</v>
      </c>
      <c r="C80" s="258"/>
      <c r="D80" s="258"/>
      <c r="E80" s="258"/>
      <c r="F80" s="260"/>
      <c r="G80" s="258"/>
      <c r="H80" s="258"/>
      <c r="I80" s="258"/>
      <c r="J80" s="258"/>
      <c r="K80" s="258"/>
      <c r="L80" s="258"/>
      <c r="M80" s="258"/>
      <c r="N80" s="258"/>
      <c r="O80" s="258"/>
      <c r="P80" s="258"/>
      <c r="Q80" s="258"/>
      <c r="R80" s="258"/>
      <c r="S80" s="258"/>
      <c r="T80" s="262"/>
      <c r="U80" s="343"/>
      <c r="V80" s="273" t="s">
        <v>331</v>
      </c>
      <c r="W80" s="268"/>
      <c r="X80" s="269"/>
      <c r="Y80" s="3"/>
      <c r="Z80" s="221"/>
    </row>
    <row r="81" spans="1:26" ht="14.45" customHeight="1">
      <c r="A81" s="144" t="s">
        <v>367</v>
      </c>
      <c r="B81" s="259" t="s">
        <v>766</v>
      </c>
      <c r="C81" s="258"/>
      <c r="D81" s="258"/>
      <c r="E81" s="258"/>
      <c r="F81" s="260"/>
      <c r="G81" s="258"/>
      <c r="H81" s="258"/>
      <c r="I81" s="258"/>
      <c r="J81" s="258"/>
      <c r="K81" s="258"/>
      <c r="L81" s="258"/>
      <c r="M81" s="258"/>
      <c r="N81" s="258"/>
      <c r="O81" s="258"/>
      <c r="P81" s="258"/>
      <c r="Q81" s="258"/>
      <c r="R81" s="258"/>
      <c r="S81" s="258"/>
      <c r="T81" s="262"/>
      <c r="U81" s="343"/>
      <c r="V81" s="273" t="s">
        <v>331</v>
      </c>
      <c r="W81" s="268"/>
      <c r="X81" s="269"/>
      <c r="Y81" s="3"/>
      <c r="Z81" s="221"/>
    </row>
    <row r="82" spans="1:26" ht="14.45" customHeight="1">
      <c r="A82" s="144" t="s">
        <v>431</v>
      </c>
      <c r="B82" s="259" t="s">
        <v>766</v>
      </c>
      <c r="C82" s="258"/>
      <c r="D82" s="258"/>
      <c r="E82" s="258"/>
      <c r="F82" s="260"/>
      <c r="G82" s="258"/>
      <c r="H82" s="258"/>
      <c r="I82" s="258"/>
      <c r="J82" s="258"/>
      <c r="K82" s="258"/>
      <c r="L82" s="258"/>
      <c r="M82" s="258"/>
      <c r="N82" s="258"/>
      <c r="O82" s="258"/>
      <c r="P82" s="258"/>
      <c r="Q82" s="258"/>
      <c r="R82" s="258"/>
      <c r="S82" s="258"/>
      <c r="T82" s="262"/>
      <c r="U82" s="343"/>
      <c r="V82" s="273" t="s">
        <v>331</v>
      </c>
      <c r="W82" s="268"/>
      <c r="X82" s="269"/>
      <c r="Y82" s="3"/>
      <c r="Z82" s="221"/>
    </row>
    <row r="83" spans="1:26" ht="14.45" customHeight="1">
      <c r="A83" s="144" t="s">
        <v>428</v>
      </c>
      <c r="B83" s="259" t="s">
        <v>766</v>
      </c>
      <c r="C83" s="258"/>
      <c r="D83" s="258"/>
      <c r="E83" s="258"/>
      <c r="F83" s="260"/>
      <c r="G83" s="258"/>
      <c r="H83" s="258"/>
      <c r="I83" s="258"/>
      <c r="J83" s="258"/>
      <c r="K83" s="258"/>
      <c r="L83" s="258"/>
      <c r="M83" s="258"/>
      <c r="N83" s="258"/>
      <c r="O83" s="258"/>
      <c r="P83" s="258"/>
      <c r="Q83" s="258"/>
      <c r="R83" s="258"/>
      <c r="S83" s="258"/>
      <c r="T83" s="262"/>
      <c r="U83" s="343"/>
      <c r="V83" s="273" t="s">
        <v>331</v>
      </c>
      <c r="W83" s="268"/>
      <c r="X83" s="269"/>
      <c r="Y83" s="3"/>
      <c r="Z83" s="221"/>
    </row>
    <row r="84" spans="1:26">
      <c r="A84" s="144" t="s">
        <v>432</v>
      </c>
      <c r="B84" s="237">
        <v>2.9069767441860465E-3</v>
      </c>
      <c r="C84" s="81">
        <v>4.8</v>
      </c>
      <c r="D84" s="81">
        <v>1.1000000000000001</v>
      </c>
      <c r="E84" s="81">
        <v>1.4</v>
      </c>
      <c r="F84" s="317">
        <v>809882.44697799988</v>
      </c>
      <c r="H84" s="152">
        <v>1</v>
      </c>
      <c r="I84" s="3"/>
      <c r="J84" s="3"/>
      <c r="L84" s="156" t="s">
        <v>331</v>
      </c>
      <c r="M84" s="156" t="s">
        <v>331</v>
      </c>
      <c r="N84" s="156" t="s">
        <v>331</v>
      </c>
      <c r="P84" s="3"/>
      <c r="Q84" s="3"/>
      <c r="R84" s="3"/>
      <c r="T84" s="347">
        <v>596991.82999999996</v>
      </c>
      <c r="U84" s="343">
        <v>635905.58699178055</v>
      </c>
      <c r="V84" s="273" t="s">
        <v>331</v>
      </c>
      <c r="W84" s="266" t="s">
        <v>331</v>
      </c>
      <c r="X84" s="267" t="s">
        <v>331</v>
      </c>
      <c r="Y84" s="285" t="s">
        <v>810</v>
      </c>
      <c r="Z84" s="221"/>
    </row>
    <row r="85" spans="1:26">
      <c r="A85" s="144" t="s">
        <v>368</v>
      </c>
      <c r="B85" s="237">
        <v>-5.5452865064695009E-3</v>
      </c>
      <c r="C85" s="81">
        <v>4.5</v>
      </c>
      <c r="D85" s="81">
        <v>3.8</v>
      </c>
      <c r="E85" s="81">
        <v>3</v>
      </c>
      <c r="F85" s="317">
        <v>1816378.1221889998</v>
      </c>
      <c r="H85" s="152">
        <v>1</v>
      </c>
      <c r="I85" s="3"/>
      <c r="J85" s="3"/>
      <c r="L85" s="156" t="s">
        <v>331</v>
      </c>
      <c r="M85" s="156" t="s">
        <v>331</v>
      </c>
      <c r="N85" s="156" t="s">
        <v>331</v>
      </c>
      <c r="P85" s="3"/>
      <c r="Q85" s="3"/>
      <c r="R85" s="3"/>
      <c r="T85" s="347">
        <v>771959.9</v>
      </c>
      <c r="U85" s="343">
        <v>929783.14471391845</v>
      </c>
      <c r="V85" s="273" t="s">
        <v>331</v>
      </c>
      <c r="W85" s="266" t="s">
        <v>331</v>
      </c>
      <c r="X85" s="267" t="s">
        <v>331</v>
      </c>
      <c r="Y85" s="285" t="s">
        <v>810</v>
      </c>
      <c r="Z85" s="221"/>
    </row>
    <row r="86" spans="1:26" ht="14.45" customHeight="1">
      <c r="A86" s="144" t="s">
        <v>433</v>
      </c>
      <c r="B86" s="259" t="s">
        <v>766</v>
      </c>
      <c r="C86" s="258"/>
      <c r="D86" s="258"/>
      <c r="E86" s="258"/>
      <c r="F86" s="260"/>
      <c r="G86" s="258"/>
      <c r="H86" s="258"/>
      <c r="I86" s="258"/>
      <c r="J86" s="258"/>
      <c r="K86" s="258"/>
      <c r="L86" s="258"/>
      <c r="M86" s="258"/>
      <c r="N86" s="258"/>
      <c r="O86" s="258"/>
      <c r="P86" s="258"/>
      <c r="Q86" s="258"/>
      <c r="R86" s="258"/>
      <c r="S86" s="258"/>
      <c r="T86" s="262"/>
      <c r="U86" s="343"/>
      <c r="V86" s="273" t="s">
        <v>331</v>
      </c>
      <c r="W86" s="268"/>
      <c r="X86" s="269"/>
      <c r="Y86" s="3"/>
      <c r="Z86" s="221"/>
    </row>
    <row r="87" spans="1:26" ht="14.45" customHeight="1">
      <c r="A87" s="144" t="s">
        <v>434</v>
      </c>
      <c r="B87" s="259" t="s">
        <v>766</v>
      </c>
      <c r="C87" s="258"/>
      <c r="D87" s="258"/>
      <c r="E87" s="258"/>
      <c r="F87" s="260"/>
      <c r="G87" s="258"/>
      <c r="H87" s="258"/>
      <c r="I87" s="258"/>
      <c r="J87" s="258"/>
      <c r="K87" s="258"/>
      <c r="L87" s="258"/>
      <c r="M87" s="258"/>
      <c r="N87" s="258"/>
      <c r="O87" s="258"/>
      <c r="P87" s="258"/>
      <c r="Q87" s="258"/>
      <c r="R87" s="258"/>
      <c r="S87" s="258"/>
      <c r="T87" s="262"/>
      <c r="U87" s="343"/>
      <c r="V87" s="273" t="s">
        <v>331</v>
      </c>
      <c r="W87" s="268"/>
      <c r="X87" s="269"/>
      <c r="Y87" s="3"/>
      <c r="Z87" s="221"/>
    </row>
    <row r="88" spans="1:26">
      <c r="A88" s="144" t="s">
        <v>369</v>
      </c>
      <c r="B88" s="237">
        <v>2.2178413011335633E-3</v>
      </c>
      <c r="C88" s="81">
        <v>5.5</v>
      </c>
      <c r="D88" s="81">
        <v>3</v>
      </c>
      <c r="E88" s="81">
        <v>2.5</v>
      </c>
      <c r="F88" s="317">
        <v>2836081.5462069996</v>
      </c>
      <c r="H88" s="152">
        <v>1</v>
      </c>
      <c r="I88" s="3"/>
      <c r="J88" s="3"/>
      <c r="L88" s="156" t="s">
        <v>331</v>
      </c>
      <c r="M88" s="156" t="s">
        <v>331</v>
      </c>
      <c r="N88" s="156" t="s">
        <v>331</v>
      </c>
      <c r="P88" s="3"/>
      <c r="Q88" s="3"/>
      <c r="R88" s="3"/>
      <c r="T88" s="347">
        <v>1800362.35</v>
      </c>
      <c r="U88" s="343">
        <v>1993529.4599401886</v>
      </c>
      <c r="V88" s="273" t="s">
        <v>331</v>
      </c>
      <c r="W88" s="266" t="s">
        <v>331</v>
      </c>
      <c r="X88" s="267" t="s">
        <v>331</v>
      </c>
      <c r="Y88" s="285" t="s">
        <v>810</v>
      </c>
      <c r="Z88" s="221"/>
    </row>
    <row r="89" spans="1:26" ht="14.45" customHeight="1">
      <c r="A89" s="228" t="s">
        <v>789</v>
      </c>
      <c r="B89" s="259" t="s">
        <v>766</v>
      </c>
      <c r="C89" s="258"/>
      <c r="D89" s="258"/>
      <c r="E89" s="258"/>
      <c r="F89" s="260"/>
      <c r="G89" s="258"/>
      <c r="H89" s="258"/>
      <c r="I89" s="258"/>
      <c r="J89" s="258"/>
      <c r="K89" s="258"/>
      <c r="L89" s="258"/>
      <c r="M89" s="258"/>
      <c r="N89" s="258"/>
      <c r="O89" s="258"/>
      <c r="P89" s="258"/>
      <c r="Q89" s="258"/>
      <c r="R89" s="258"/>
      <c r="S89" s="258"/>
      <c r="T89" s="262"/>
      <c r="U89" s="343"/>
      <c r="V89" s="273" t="s">
        <v>331</v>
      </c>
      <c r="W89" s="268"/>
      <c r="X89" s="269"/>
      <c r="Y89" s="3"/>
      <c r="Z89" s="221"/>
    </row>
    <row r="90" spans="1:26">
      <c r="A90" s="144" t="s">
        <v>436</v>
      </c>
      <c r="B90" s="237">
        <v>2.1062271062271064E-2</v>
      </c>
      <c r="C90" s="81">
        <v>4.5</v>
      </c>
      <c r="D90" s="81">
        <v>1.1000000000000001</v>
      </c>
      <c r="E90" s="81">
        <v>1.3</v>
      </c>
      <c r="F90" s="317">
        <v>451289.46966599993</v>
      </c>
      <c r="H90" s="152">
        <v>1</v>
      </c>
      <c r="I90" s="3"/>
      <c r="J90" s="3"/>
      <c r="L90" s="156" t="s">
        <v>331</v>
      </c>
      <c r="M90" s="156" t="s">
        <v>331</v>
      </c>
      <c r="N90" s="156" t="s">
        <v>331</v>
      </c>
      <c r="P90" s="3"/>
      <c r="Q90" s="3"/>
      <c r="R90" s="3"/>
      <c r="T90" s="347">
        <v>946846.36</v>
      </c>
      <c r="U90" s="343">
        <v>977142.12052844558</v>
      </c>
      <c r="V90" s="273" t="s">
        <v>331</v>
      </c>
      <c r="W90" s="266" t="s">
        <v>331</v>
      </c>
      <c r="X90" s="267" t="s">
        <v>331</v>
      </c>
      <c r="Y90" s="285" t="s">
        <v>810</v>
      </c>
      <c r="Z90" s="221"/>
    </row>
    <row r="91" spans="1:26">
      <c r="A91" s="144" t="s">
        <v>370</v>
      </c>
      <c r="B91" s="237">
        <v>-8.3579154375614546E-3</v>
      </c>
      <c r="C91" s="81">
        <v>4</v>
      </c>
      <c r="D91" s="81">
        <v>2.2000000000000002</v>
      </c>
      <c r="E91" s="81">
        <v>1.8</v>
      </c>
      <c r="F91" s="317">
        <v>1291657.5113659999</v>
      </c>
      <c r="H91" s="152">
        <v>1</v>
      </c>
      <c r="I91" s="3"/>
      <c r="J91" s="3"/>
      <c r="L91" s="156" t="s">
        <v>331</v>
      </c>
      <c r="M91" s="156" t="s">
        <v>331</v>
      </c>
      <c r="N91" s="156" t="s">
        <v>331</v>
      </c>
      <c r="P91" s="3"/>
      <c r="Q91" s="3"/>
      <c r="R91" s="3"/>
      <c r="T91" s="347">
        <v>821986.74</v>
      </c>
      <c r="U91" s="343">
        <v>882438.21052150836</v>
      </c>
      <c r="V91" s="273" t="s">
        <v>331</v>
      </c>
      <c r="W91" s="266" t="s">
        <v>331</v>
      </c>
      <c r="X91" s="267" t="s">
        <v>331</v>
      </c>
      <c r="Y91" s="285" t="s">
        <v>810</v>
      </c>
      <c r="Z91" s="221"/>
    </row>
    <row r="92" spans="1:26">
      <c r="A92" s="144" t="s">
        <v>437</v>
      </c>
      <c r="B92" s="289">
        <v>6.0034305317324182E-3</v>
      </c>
      <c r="C92" s="202">
        <v>4.0999999999999996</v>
      </c>
      <c r="D92" s="202">
        <v>1.5</v>
      </c>
      <c r="E92" s="202">
        <v>1.7</v>
      </c>
      <c r="F92" s="290">
        <v>1397395.9070019999</v>
      </c>
      <c r="G92" s="203"/>
      <c r="H92" s="282">
        <v>0.59</v>
      </c>
      <c r="I92" s="282">
        <v>0.41</v>
      </c>
      <c r="J92" s="165"/>
      <c r="K92" s="153"/>
      <c r="L92" s="165">
        <v>0</v>
      </c>
      <c r="M92" s="165">
        <v>1</v>
      </c>
      <c r="N92" s="166" t="s">
        <v>331</v>
      </c>
      <c r="O92" s="153"/>
      <c r="P92" s="282">
        <v>0.59</v>
      </c>
      <c r="Q92" s="282">
        <v>0.41</v>
      </c>
      <c r="R92" s="166"/>
      <c r="S92" s="203"/>
      <c r="T92" s="345"/>
      <c r="U92" s="344">
        <v>1245823.02</v>
      </c>
      <c r="V92" s="154" t="s">
        <v>331</v>
      </c>
      <c r="W92" s="276">
        <v>1245823.02</v>
      </c>
      <c r="X92" s="284"/>
      <c r="Y92" s="200" t="s">
        <v>814</v>
      </c>
      <c r="Z92" s="221"/>
    </row>
    <row r="93" spans="1:26">
      <c r="A93" s="144" t="s">
        <v>516</v>
      </c>
      <c r="B93" s="237">
        <v>1.7241379310344827E-2</v>
      </c>
      <c r="C93" s="81">
        <v>4.0999999999999996</v>
      </c>
      <c r="D93" s="81">
        <v>1.5</v>
      </c>
      <c r="E93" s="81">
        <v>1.7</v>
      </c>
      <c r="F93" s="317">
        <v>32648.750650999991</v>
      </c>
      <c r="H93" s="152">
        <v>1</v>
      </c>
      <c r="I93" s="3"/>
      <c r="J93" s="3"/>
      <c r="L93" s="156"/>
      <c r="M93" s="156"/>
      <c r="N93" s="156"/>
      <c r="P93" s="3"/>
      <c r="Q93" s="3"/>
      <c r="R93" s="3"/>
      <c r="T93" s="3"/>
      <c r="U93" s="343" t="s">
        <v>331</v>
      </c>
      <c r="V93" s="273" t="s">
        <v>331</v>
      </c>
      <c r="W93" s="266" t="s">
        <v>331</v>
      </c>
      <c r="X93" s="267" t="s">
        <v>331</v>
      </c>
      <c r="Y93" s="3"/>
      <c r="Z93" s="221"/>
    </row>
    <row r="94" spans="1:26">
      <c r="A94" s="144" t="s">
        <v>517</v>
      </c>
      <c r="B94" s="237">
        <v>-1.5625E-2</v>
      </c>
      <c r="C94" s="81">
        <v>4.0999999999999996</v>
      </c>
      <c r="D94" s="81">
        <v>1.5</v>
      </c>
      <c r="E94" s="81">
        <v>1.7</v>
      </c>
      <c r="F94" s="317">
        <v>55129.114430000001</v>
      </c>
      <c r="H94" s="152">
        <v>1</v>
      </c>
      <c r="I94" s="3"/>
      <c r="J94" s="3"/>
      <c r="L94" s="156"/>
      <c r="M94" s="156"/>
      <c r="N94" s="156"/>
      <c r="P94" s="3"/>
      <c r="Q94" s="3"/>
      <c r="R94" s="3"/>
      <c r="T94" s="3"/>
      <c r="U94" s="343" t="s">
        <v>331</v>
      </c>
      <c r="V94" s="273" t="s">
        <v>331</v>
      </c>
      <c r="W94" s="266" t="s">
        <v>331</v>
      </c>
      <c r="X94" s="267" t="s">
        <v>331</v>
      </c>
      <c r="Y94" s="3"/>
      <c r="Z94" s="221"/>
    </row>
    <row r="95" spans="1:26" ht="14.45" customHeight="1">
      <c r="A95" s="144" t="s">
        <v>371</v>
      </c>
      <c r="B95" s="259" t="s">
        <v>766</v>
      </c>
      <c r="C95" s="258"/>
      <c r="D95" s="258"/>
      <c r="E95" s="258"/>
      <c r="F95" s="260"/>
      <c r="G95" s="258"/>
      <c r="H95" s="258"/>
      <c r="I95" s="258"/>
      <c r="J95" s="258"/>
      <c r="K95" s="258"/>
      <c r="L95" s="258"/>
      <c r="M95" s="258"/>
      <c r="N95" s="258"/>
      <c r="O95" s="258"/>
      <c r="P95" s="258"/>
      <c r="Q95" s="258"/>
      <c r="R95" s="258"/>
      <c r="S95" s="258"/>
      <c r="T95" s="262"/>
      <c r="U95" s="343"/>
      <c r="V95" s="273"/>
      <c r="W95" s="268"/>
      <c r="X95" s="269"/>
      <c r="Y95" s="3"/>
      <c r="Z95" s="221"/>
    </row>
    <row r="96" spans="1:26">
      <c r="A96" s="144" t="s">
        <v>438</v>
      </c>
      <c r="B96" s="237">
        <v>3.7995725480883401E-3</v>
      </c>
      <c r="C96" s="81">
        <v>6.5</v>
      </c>
      <c r="D96" s="81">
        <v>1.1000000000000001</v>
      </c>
      <c r="E96" s="81">
        <v>2</v>
      </c>
      <c r="F96" s="317">
        <v>3781466.2719720001</v>
      </c>
      <c r="H96" s="152">
        <v>1</v>
      </c>
      <c r="I96" s="3"/>
      <c r="J96" s="3"/>
      <c r="L96" s="156" t="s">
        <v>331</v>
      </c>
      <c r="M96" s="156" t="s">
        <v>331</v>
      </c>
      <c r="N96" s="156" t="s">
        <v>331</v>
      </c>
      <c r="P96" s="3"/>
      <c r="Q96" s="3"/>
      <c r="R96" s="3"/>
      <c r="T96" s="347">
        <v>4892931.5999999996</v>
      </c>
      <c r="U96" s="343">
        <v>5214908.5590031231</v>
      </c>
      <c r="V96" s="273" t="s">
        <v>331</v>
      </c>
      <c r="W96" s="266" t="s">
        <v>331</v>
      </c>
      <c r="X96" s="267" t="s">
        <v>331</v>
      </c>
      <c r="Y96" s="285" t="s">
        <v>810</v>
      </c>
      <c r="Z96" s="221"/>
    </row>
    <row r="97" spans="1:26">
      <c r="A97" s="144" t="s">
        <v>372</v>
      </c>
      <c r="B97" s="237">
        <v>2.1575984990619138E-2</v>
      </c>
      <c r="C97" s="81">
        <v>2.5</v>
      </c>
      <c r="D97" s="81">
        <v>0.9</v>
      </c>
      <c r="E97" s="81">
        <v>1.1000000000000001</v>
      </c>
      <c r="F97" s="317">
        <v>411300.39274399995</v>
      </c>
      <c r="H97" s="152">
        <v>1</v>
      </c>
      <c r="I97" s="3"/>
      <c r="J97" s="3"/>
      <c r="L97" s="156" t="s">
        <v>331</v>
      </c>
      <c r="M97" s="156" t="s">
        <v>331</v>
      </c>
      <c r="N97" s="156" t="s">
        <v>331</v>
      </c>
      <c r="P97" s="3"/>
      <c r="Q97" s="3"/>
      <c r="R97" s="3"/>
      <c r="T97" s="347">
        <v>621660.42000000004</v>
      </c>
      <c r="U97" s="343">
        <v>645009.28732550459</v>
      </c>
      <c r="V97" s="273" t="s">
        <v>331</v>
      </c>
      <c r="W97" s="266" t="s">
        <v>331</v>
      </c>
      <c r="X97" s="267" t="s">
        <v>331</v>
      </c>
      <c r="Y97" s="285" t="s">
        <v>810</v>
      </c>
      <c r="Z97" s="221"/>
    </row>
    <row r="98" spans="1:26">
      <c r="A98" s="144" t="s">
        <v>439</v>
      </c>
      <c r="B98" s="237">
        <v>6.369426751592357E-3</v>
      </c>
      <c r="C98" s="81">
        <v>5.2</v>
      </c>
      <c r="D98" s="81">
        <v>1.5</v>
      </c>
      <c r="E98" s="81">
        <v>1.7</v>
      </c>
      <c r="F98" s="317">
        <v>579574.91503800009</v>
      </c>
      <c r="H98" s="152">
        <v>1</v>
      </c>
      <c r="I98" s="3"/>
      <c r="J98" s="3"/>
      <c r="L98" s="156" t="s">
        <v>331</v>
      </c>
      <c r="M98" s="156" t="s">
        <v>331</v>
      </c>
      <c r="N98" s="156" t="s">
        <v>331</v>
      </c>
      <c r="P98" s="3"/>
      <c r="Q98" s="3"/>
      <c r="R98" s="3"/>
      <c r="T98" s="347">
        <v>933726.66</v>
      </c>
      <c r="U98" s="343">
        <v>1158875.1870577398</v>
      </c>
      <c r="V98" s="273" t="s">
        <v>331</v>
      </c>
      <c r="W98" s="266" t="s">
        <v>331</v>
      </c>
      <c r="X98" s="267" t="s">
        <v>331</v>
      </c>
      <c r="Y98" s="285" t="s">
        <v>810</v>
      </c>
      <c r="Z98" s="221"/>
    </row>
    <row r="99" spans="1:26" ht="14.45" customHeight="1">
      <c r="A99" s="144" t="s">
        <v>440</v>
      </c>
      <c r="B99" s="259" t="s">
        <v>766</v>
      </c>
      <c r="C99" s="258"/>
      <c r="D99" s="258"/>
      <c r="E99" s="258"/>
      <c r="F99" s="260"/>
      <c r="G99" s="258"/>
      <c r="H99" s="258"/>
      <c r="I99" s="258"/>
      <c r="J99" s="258"/>
      <c r="K99" s="258"/>
      <c r="L99" s="258"/>
      <c r="M99" s="258"/>
      <c r="N99" s="258"/>
      <c r="O99" s="258"/>
      <c r="P99" s="258"/>
      <c r="Q99" s="258"/>
      <c r="R99" s="258"/>
      <c r="S99" s="258"/>
      <c r="T99" s="262"/>
      <c r="U99" s="343"/>
      <c r="V99" s="273" t="s">
        <v>331</v>
      </c>
      <c r="W99" s="268"/>
      <c r="X99" s="269"/>
      <c r="Y99" s="3"/>
      <c r="Z99" s="221"/>
    </row>
    <row r="100" spans="1:26" ht="14.45" customHeight="1">
      <c r="A100" s="144" t="s">
        <v>373</v>
      </c>
      <c r="B100" s="259" t="s">
        <v>766</v>
      </c>
      <c r="C100" s="258"/>
      <c r="D100" s="258"/>
      <c r="E100" s="258"/>
      <c r="F100" s="260"/>
      <c r="G100" s="258"/>
      <c r="H100" s="258"/>
      <c r="I100" s="258"/>
      <c r="J100" s="258"/>
      <c r="K100" s="258"/>
      <c r="L100" s="258"/>
      <c r="M100" s="258"/>
      <c r="N100" s="258"/>
      <c r="O100" s="258"/>
      <c r="P100" s="258"/>
      <c r="Q100" s="258"/>
      <c r="R100" s="258"/>
      <c r="S100" s="258"/>
      <c r="T100" s="262"/>
      <c r="U100" s="343"/>
      <c r="V100" s="273" t="s">
        <v>331</v>
      </c>
      <c r="W100" s="268"/>
      <c r="X100" s="269"/>
      <c r="Y100" s="3"/>
      <c r="Z100" s="221"/>
    </row>
    <row r="101" spans="1:26">
      <c r="A101" s="230" t="s">
        <v>795</v>
      </c>
      <c r="B101" s="237">
        <v>9.3312597200622092E-3</v>
      </c>
      <c r="C101" s="81">
        <v>4.5999999999999996</v>
      </c>
      <c r="D101" s="81">
        <v>1.3</v>
      </c>
      <c r="E101" s="81">
        <v>1.4</v>
      </c>
      <c r="F101" s="317">
        <v>560525.32700599998</v>
      </c>
      <c r="H101" s="152">
        <v>1</v>
      </c>
      <c r="I101" s="3"/>
      <c r="J101" s="3"/>
      <c r="L101" s="156" t="s">
        <v>331</v>
      </c>
      <c r="M101" s="156" t="s">
        <v>331</v>
      </c>
      <c r="N101" s="156" t="s">
        <v>331</v>
      </c>
      <c r="P101" s="3"/>
      <c r="Q101" s="3"/>
      <c r="R101" s="3"/>
      <c r="T101" s="347">
        <v>1125175.3399999999</v>
      </c>
      <c r="U101" s="343">
        <v>1250132.21</v>
      </c>
      <c r="V101" s="273" t="s">
        <v>331</v>
      </c>
      <c r="W101" s="266" t="s">
        <v>331</v>
      </c>
      <c r="X101" s="267" t="s">
        <v>331</v>
      </c>
      <c r="Y101" s="285" t="s">
        <v>810</v>
      </c>
      <c r="Z101" s="221"/>
    </row>
    <row r="102" spans="1:26">
      <c r="A102" s="144" t="s">
        <v>375</v>
      </c>
      <c r="B102" s="237">
        <v>1.1380880121396054E-2</v>
      </c>
      <c r="C102" s="81">
        <v>2.9</v>
      </c>
      <c r="D102" s="81">
        <v>0.8</v>
      </c>
      <c r="E102" s="81">
        <v>1</v>
      </c>
      <c r="F102" s="317">
        <v>593230.74190000002</v>
      </c>
      <c r="H102" s="152">
        <v>1</v>
      </c>
      <c r="I102" s="3"/>
      <c r="J102" s="3"/>
      <c r="L102" s="156" t="s">
        <v>331</v>
      </c>
      <c r="M102" s="156" t="s">
        <v>331</v>
      </c>
      <c r="N102" s="156" t="s">
        <v>331</v>
      </c>
      <c r="P102" s="3"/>
      <c r="Q102" s="3"/>
      <c r="R102" s="3"/>
      <c r="T102" s="347">
        <v>1154871.49</v>
      </c>
      <c r="U102" s="343">
        <v>1180760.1337115967</v>
      </c>
      <c r="V102" s="273" t="s">
        <v>331</v>
      </c>
      <c r="W102" s="266" t="s">
        <v>331</v>
      </c>
      <c r="X102" s="267" t="s">
        <v>331</v>
      </c>
      <c r="Y102" s="285" t="s">
        <v>810</v>
      </c>
      <c r="Z102" s="221"/>
    </row>
    <row r="103" spans="1:26">
      <c r="A103" s="144" t="s">
        <v>441</v>
      </c>
      <c r="B103" s="237">
        <v>6.0362173038229373E-3</v>
      </c>
      <c r="C103" s="81">
        <v>5.6</v>
      </c>
      <c r="D103" s="81">
        <v>1.4</v>
      </c>
      <c r="E103" s="81">
        <v>1.8</v>
      </c>
      <c r="F103" s="317">
        <v>1502290.4068209999</v>
      </c>
      <c r="H103" s="152">
        <v>1</v>
      </c>
      <c r="I103" s="3"/>
      <c r="J103" s="3"/>
      <c r="L103" s="156" t="s">
        <v>331</v>
      </c>
      <c r="M103" s="156" t="s">
        <v>331</v>
      </c>
      <c r="N103" s="156" t="s">
        <v>331</v>
      </c>
      <c r="P103" s="3"/>
      <c r="Q103" s="3"/>
      <c r="R103" s="3"/>
      <c r="T103" s="347">
        <v>716193.76</v>
      </c>
      <c r="U103" s="343">
        <v>761402.33990582684</v>
      </c>
      <c r="V103" s="273" t="s">
        <v>331</v>
      </c>
      <c r="W103" s="266" t="s">
        <v>331</v>
      </c>
      <c r="X103" s="267" t="s">
        <v>331</v>
      </c>
      <c r="Y103" s="285" t="s">
        <v>810</v>
      </c>
      <c r="Z103" s="221"/>
    </row>
    <row r="104" spans="1:26">
      <c r="A104" s="144" t="s">
        <v>442</v>
      </c>
      <c r="B104" s="289">
        <v>6.8119891008174384E-4</v>
      </c>
      <c r="C104" s="202">
        <v>5.4</v>
      </c>
      <c r="D104" s="202">
        <v>1.6</v>
      </c>
      <c r="E104" s="202">
        <v>1.6</v>
      </c>
      <c r="F104" s="290">
        <v>826689.49372600019</v>
      </c>
      <c r="G104" s="203"/>
      <c r="H104" s="282">
        <v>0.35</v>
      </c>
      <c r="I104" s="282">
        <v>0.65</v>
      </c>
      <c r="J104" s="165"/>
      <c r="K104" s="153"/>
      <c r="L104" s="154" t="s">
        <v>331</v>
      </c>
      <c r="M104" s="154" t="s">
        <v>331</v>
      </c>
      <c r="N104" s="154" t="s">
        <v>331</v>
      </c>
      <c r="O104" s="153"/>
      <c r="P104" s="166"/>
      <c r="Q104" s="166"/>
      <c r="R104" s="166"/>
      <c r="S104" s="203"/>
      <c r="T104" s="345"/>
      <c r="U104" s="344">
        <v>1161516.6299999999</v>
      </c>
      <c r="V104" s="273" t="s">
        <v>331</v>
      </c>
      <c r="W104" s="294">
        <v>1161516.6299999999</v>
      </c>
      <c r="X104" s="284"/>
      <c r="Y104" s="200" t="s">
        <v>814</v>
      </c>
      <c r="Z104" s="221"/>
    </row>
    <row r="105" spans="1:26">
      <c r="A105" s="144" t="s">
        <v>518</v>
      </c>
      <c r="B105" s="237">
        <v>0</v>
      </c>
      <c r="C105" s="145">
        <v>5.4</v>
      </c>
      <c r="D105" s="145">
        <v>1.6</v>
      </c>
      <c r="E105" s="145">
        <v>1.6</v>
      </c>
      <c r="F105" s="317">
        <v>59775.827716</v>
      </c>
      <c r="H105" s="282">
        <v>0.63</v>
      </c>
      <c r="I105" s="282">
        <v>0.37</v>
      </c>
      <c r="J105" s="3"/>
      <c r="L105" s="156"/>
      <c r="M105" s="156"/>
      <c r="N105" s="156"/>
      <c r="P105" s="3"/>
      <c r="Q105" s="3"/>
      <c r="R105" s="3"/>
      <c r="T105" s="3"/>
      <c r="U105" s="343"/>
      <c r="V105" s="273" t="s">
        <v>331</v>
      </c>
      <c r="W105" s="263">
        <v>185003.06</v>
      </c>
      <c r="X105" s="272" t="s">
        <v>331</v>
      </c>
      <c r="Y105" s="3"/>
      <c r="Z105" s="221"/>
    </row>
    <row r="106" spans="1:26" ht="14.45" customHeight="1">
      <c r="A106" s="144" t="s">
        <v>376</v>
      </c>
      <c r="B106" s="259" t="s">
        <v>766</v>
      </c>
      <c r="C106" s="260"/>
      <c r="D106" s="260"/>
      <c r="E106" s="260"/>
      <c r="F106" s="260"/>
      <c r="G106" s="260"/>
      <c r="H106" s="260"/>
      <c r="I106" s="260"/>
      <c r="J106" s="260"/>
      <c r="K106" s="260"/>
      <c r="L106" s="260"/>
      <c r="M106" s="260"/>
      <c r="N106" s="260"/>
      <c r="O106" s="260"/>
      <c r="P106" s="260"/>
      <c r="Q106" s="260"/>
      <c r="R106" s="260"/>
      <c r="S106" s="260"/>
      <c r="T106" s="313"/>
      <c r="U106" s="343"/>
      <c r="V106" s="273" t="s">
        <v>331</v>
      </c>
      <c r="W106" s="277"/>
      <c r="X106" s="269"/>
      <c r="Y106" s="3"/>
      <c r="Z106" s="221"/>
    </row>
    <row r="107" spans="1:26">
      <c r="A107" s="144" t="s">
        <v>443</v>
      </c>
      <c r="B107" s="237">
        <v>3.707865168539326E-2</v>
      </c>
      <c r="C107" s="145">
        <v>6.1</v>
      </c>
      <c r="D107" s="145">
        <v>1.7</v>
      </c>
      <c r="E107" s="145">
        <v>1.7</v>
      </c>
      <c r="F107" s="317">
        <v>454032.37525200017</v>
      </c>
      <c r="H107" s="152">
        <v>1</v>
      </c>
      <c r="I107" s="3"/>
      <c r="J107" s="3"/>
      <c r="L107" s="156" t="s">
        <v>331</v>
      </c>
      <c r="M107" s="156" t="s">
        <v>331</v>
      </c>
      <c r="N107" s="156" t="s">
        <v>331</v>
      </c>
      <c r="P107" s="3"/>
      <c r="Q107" s="3"/>
      <c r="R107" s="3"/>
      <c r="T107" s="347">
        <v>1274650.6000000001</v>
      </c>
      <c r="U107" s="343">
        <v>1136451.26</v>
      </c>
      <c r="V107" s="273" t="s">
        <v>331</v>
      </c>
      <c r="W107" s="235" t="s">
        <v>331</v>
      </c>
      <c r="X107" s="269"/>
      <c r="Y107" s="285" t="s">
        <v>810</v>
      </c>
      <c r="Z107" s="221"/>
    </row>
    <row r="108" spans="1:26">
      <c r="A108" s="144" t="s">
        <v>524</v>
      </c>
      <c r="B108" s="237"/>
      <c r="C108" s="145">
        <v>3.6</v>
      </c>
      <c r="D108" s="145">
        <v>1.2</v>
      </c>
      <c r="E108" s="145">
        <v>1.3</v>
      </c>
      <c r="F108" s="317" t="s">
        <v>331</v>
      </c>
      <c r="H108" s="152">
        <v>1</v>
      </c>
      <c r="I108" s="3"/>
      <c r="J108" s="3"/>
      <c r="L108" s="156"/>
      <c r="M108" s="156"/>
      <c r="N108" s="156"/>
      <c r="P108" s="3"/>
      <c r="Q108" s="3"/>
      <c r="R108" s="3"/>
      <c r="T108" s="3"/>
      <c r="U108" s="343"/>
      <c r="V108" s="273" t="s">
        <v>331</v>
      </c>
      <c r="W108" s="235" t="s">
        <v>331</v>
      </c>
      <c r="X108" s="272"/>
      <c r="Y108" s="3"/>
      <c r="Z108" s="221"/>
    </row>
    <row r="109" spans="1:26" ht="14.45" customHeight="1">
      <c r="A109" s="144" t="s">
        <v>377</v>
      </c>
      <c r="B109" s="259" t="s">
        <v>766</v>
      </c>
      <c r="C109" s="260"/>
      <c r="D109" s="260"/>
      <c r="E109" s="260"/>
      <c r="F109" s="260"/>
      <c r="G109" s="260"/>
      <c r="H109" s="260"/>
      <c r="I109" s="260"/>
      <c r="J109" s="260"/>
      <c r="K109" s="260"/>
      <c r="L109" s="260"/>
      <c r="M109" s="260"/>
      <c r="N109" s="260"/>
      <c r="O109" s="260"/>
      <c r="P109" s="260"/>
      <c r="Q109" s="260"/>
      <c r="R109" s="260"/>
      <c r="S109" s="260"/>
      <c r="T109" s="313"/>
      <c r="U109" s="343"/>
      <c r="V109" s="273" t="s">
        <v>331</v>
      </c>
      <c r="W109" s="277"/>
      <c r="X109" s="269"/>
      <c r="Y109" s="3"/>
      <c r="Z109" s="221"/>
    </row>
    <row r="110" spans="1:26">
      <c r="A110" s="144" t="s">
        <v>444</v>
      </c>
      <c r="B110" s="289">
        <v>4.1265474552957355E-3</v>
      </c>
      <c r="C110" s="202">
        <v>3.9</v>
      </c>
      <c r="D110" s="202">
        <v>1.4</v>
      </c>
      <c r="E110" s="202">
        <v>1.6</v>
      </c>
      <c r="F110" s="290">
        <v>1577622.33672</v>
      </c>
      <c r="G110" s="203"/>
      <c r="H110" s="282">
        <v>0.22</v>
      </c>
      <c r="I110" s="282">
        <v>0.78</v>
      </c>
      <c r="J110" s="282"/>
      <c r="K110" s="293"/>
      <c r="L110" s="264">
        <v>0</v>
      </c>
      <c r="M110" s="282">
        <v>1</v>
      </c>
      <c r="N110" s="282"/>
      <c r="O110" s="293"/>
      <c r="P110" s="282">
        <v>0.22</v>
      </c>
      <c r="Q110" s="282">
        <v>0.78</v>
      </c>
      <c r="R110" s="166"/>
      <c r="S110" s="203"/>
      <c r="T110" s="345"/>
      <c r="U110" s="344">
        <v>849589.5</v>
      </c>
      <c r="V110" s="273" t="s">
        <v>331</v>
      </c>
      <c r="W110" s="276">
        <v>849589.5</v>
      </c>
      <c r="X110" s="284"/>
      <c r="Y110" s="200" t="s">
        <v>814</v>
      </c>
      <c r="Z110" s="221"/>
    </row>
    <row r="111" spans="1:26" ht="14.45" customHeight="1">
      <c r="A111" s="144" t="s">
        <v>378</v>
      </c>
      <c r="B111" s="259" t="s">
        <v>766</v>
      </c>
      <c r="C111" s="260"/>
      <c r="D111" s="260"/>
      <c r="E111" s="260"/>
      <c r="F111" s="260"/>
      <c r="G111" s="260"/>
      <c r="H111" s="260"/>
      <c r="I111" s="260"/>
      <c r="J111" s="260"/>
      <c r="K111" s="260"/>
      <c r="L111" s="260"/>
      <c r="M111" s="260"/>
      <c r="N111" s="260"/>
      <c r="O111" s="260"/>
      <c r="P111" s="260"/>
      <c r="Q111" s="260"/>
      <c r="R111" s="260"/>
      <c r="S111" s="260"/>
      <c r="T111" s="313"/>
      <c r="U111" s="343"/>
      <c r="V111" s="273" t="s">
        <v>331</v>
      </c>
      <c r="W111" s="277"/>
      <c r="X111" s="269"/>
      <c r="Y111" s="3"/>
      <c r="Z111" s="221"/>
    </row>
    <row r="112" spans="1:26">
      <c r="A112" s="144" t="s">
        <v>445</v>
      </c>
      <c r="B112" s="289">
        <v>9.5419847328244278E-3</v>
      </c>
      <c r="C112" s="202">
        <v>5.2</v>
      </c>
      <c r="D112" s="202">
        <v>1.7</v>
      </c>
      <c r="E112" s="202">
        <v>1.6</v>
      </c>
      <c r="F112" s="290">
        <v>934273.8650300001</v>
      </c>
      <c r="G112" s="203"/>
      <c r="H112" s="282">
        <v>0.81</v>
      </c>
      <c r="I112" s="282">
        <v>0.19</v>
      </c>
      <c r="J112" s="165"/>
      <c r="K112" s="153"/>
      <c r="L112" s="264">
        <v>0</v>
      </c>
      <c r="M112" s="282">
        <v>1</v>
      </c>
      <c r="N112" s="166" t="s">
        <v>331</v>
      </c>
      <c r="O112" s="153"/>
      <c r="P112" s="282">
        <v>0.81</v>
      </c>
      <c r="Q112" s="282">
        <v>0.19</v>
      </c>
      <c r="R112" s="166"/>
      <c r="S112" s="203"/>
      <c r="T112" s="345"/>
      <c r="U112" s="344">
        <v>2442141.75</v>
      </c>
      <c r="V112" s="273" t="s">
        <v>331</v>
      </c>
      <c r="X112" s="284"/>
      <c r="Y112" s="200" t="s">
        <v>811</v>
      </c>
      <c r="Z112" s="221"/>
    </row>
    <row r="113" spans="1:26">
      <c r="A113" s="144" t="s">
        <v>525</v>
      </c>
      <c r="B113" s="289">
        <v>-1.0416666666666666E-2</v>
      </c>
      <c r="C113" s="202">
        <v>5.2</v>
      </c>
      <c r="D113" s="202">
        <v>1.7</v>
      </c>
      <c r="E113" s="202">
        <v>1.6</v>
      </c>
      <c r="F113" s="290">
        <v>46453.737813999978</v>
      </c>
      <c r="G113" s="203"/>
      <c r="H113" s="165">
        <v>1</v>
      </c>
      <c r="I113" s="165"/>
      <c r="J113" s="165"/>
      <c r="K113" s="153"/>
      <c r="L113" s="166"/>
      <c r="M113" s="166"/>
      <c r="N113" s="166"/>
      <c r="O113" s="153"/>
      <c r="P113" s="166"/>
      <c r="Q113" s="166"/>
      <c r="R113" s="166"/>
      <c r="S113" s="203"/>
      <c r="T113" s="345"/>
      <c r="U113" s="344">
        <v>161757.20000000001</v>
      </c>
      <c r="V113" s="273" t="s">
        <v>331</v>
      </c>
      <c r="X113" s="265"/>
      <c r="Y113" s="200" t="s">
        <v>811</v>
      </c>
      <c r="Z113" s="221"/>
    </row>
    <row r="114" spans="1:26">
      <c r="A114" s="144" t="s">
        <v>379</v>
      </c>
      <c r="B114" s="237">
        <v>1.3559322033898305E-2</v>
      </c>
      <c r="C114" s="145">
        <v>3.6</v>
      </c>
      <c r="D114" s="145">
        <v>1.2</v>
      </c>
      <c r="E114" s="145">
        <v>1.9</v>
      </c>
      <c r="F114" s="317">
        <v>2283551.9922000011</v>
      </c>
      <c r="H114" s="152">
        <v>1</v>
      </c>
      <c r="I114" s="3"/>
      <c r="J114" s="3"/>
      <c r="L114" s="156" t="s">
        <v>331</v>
      </c>
      <c r="M114" s="156" t="s">
        <v>331</v>
      </c>
      <c r="N114" s="156" t="s">
        <v>331</v>
      </c>
      <c r="P114" s="3"/>
      <c r="Q114" s="3"/>
      <c r="R114" s="3"/>
      <c r="T114" s="347">
        <v>1746406.26</v>
      </c>
      <c r="U114" s="343">
        <v>1953653.3242234669</v>
      </c>
      <c r="V114" s="273" t="s">
        <v>331</v>
      </c>
      <c r="W114" s="235" t="s">
        <v>331</v>
      </c>
      <c r="X114" s="272" t="s">
        <v>331</v>
      </c>
      <c r="Y114" s="3" t="s">
        <v>797</v>
      </c>
      <c r="Z114" s="221"/>
    </row>
    <row r="115" spans="1:26">
      <c r="A115" s="292" t="s">
        <v>446</v>
      </c>
      <c r="B115" s="289">
        <v>9.057971014492754E-3</v>
      </c>
      <c r="C115" s="202">
        <v>4.8</v>
      </c>
      <c r="D115" s="202">
        <v>1.4</v>
      </c>
      <c r="E115" s="202">
        <v>1.5</v>
      </c>
      <c r="F115" s="290">
        <v>5374195.4766790001</v>
      </c>
      <c r="G115" s="203"/>
      <c r="H115" s="282">
        <v>0.92587477667546536</v>
      </c>
      <c r="I115" s="282">
        <v>7.4125223324534681E-2</v>
      </c>
      <c r="J115" s="165"/>
      <c r="K115" s="153"/>
      <c r="L115" s="156" t="s">
        <v>331</v>
      </c>
      <c r="M115" s="156" t="s">
        <v>331</v>
      </c>
      <c r="N115" s="156" t="s">
        <v>331</v>
      </c>
      <c r="O115" s="153"/>
      <c r="P115" s="166"/>
      <c r="Q115" s="166"/>
      <c r="R115" s="166"/>
      <c r="S115" s="203"/>
      <c r="T115" s="345"/>
      <c r="U115" s="344">
        <v>640837.68999999994</v>
      </c>
      <c r="V115" s="273" t="s">
        <v>331</v>
      </c>
      <c r="W115" s="295">
        <v>640837.68999999994</v>
      </c>
      <c r="X115" s="284"/>
      <c r="Y115" s="200" t="s">
        <v>814</v>
      </c>
      <c r="Z115" s="221"/>
    </row>
    <row r="116" spans="1:26" ht="15" customHeight="1">
      <c r="A116" s="144" t="s">
        <v>447</v>
      </c>
      <c r="B116" s="237">
        <v>5.5808656036446469E-2</v>
      </c>
      <c r="C116" s="81">
        <v>5.9</v>
      </c>
      <c r="D116" s="81">
        <v>1</v>
      </c>
      <c r="E116" s="81">
        <v>1</v>
      </c>
      <c r="F116" s="317">
        <v>1067831.3084650002</v>
      </c>
      <c r="H116" s="152">
        <v>1</v>
      </c>
      <c r="I116" s="3"/>
      <c r="J116" s="3"/>
      <c r="L116" s="156" t="s">
        <v>331</v>
      </c>
      <c r="M116" s="156" t="s">
        <v>331</v>
      </c>
      <c r="N116" s="156" t="s">
        <v>331</v>
      </c>
      <c r="P116" s="3"/>
      <c r="Q116" s="3"/>
      <c r="R116" s="3"/>
      <c r="T116" s="347">
        <v>1539289.01</v>
      </c>
      <c r="U116" s="343">
        <v>1635867.9432689981</v>
      </c>
      <c r="V116" s="273" t="s">
        <v>331</v>
      </c>
      <c r="W116" s="266" t="s">
        <v>331</v>
      </c>
      <c r="X116" s="267" t="s">
        <v>331</v>
      </c>
      <c r="Y116" s="285" t="s">
        <v>810</v>
      </c>
      <c r="Z116" s="221"/>
    </row>
    <row r="117" spans="1:26">
      <c r="A117" s="230" t="s">
        <v>796</v>
      </c>
      <c r="B117" s="237">
        <v>6.7114093959731542E-3</v>
      </c>
      <c r="C117" s="81">
        <v>4.5999999999999996</v>
      </c>
      <c r="D117" s="81">
        <v>1.3</v>
      </c>
      <c r="E117" s="81">
        <v>1.4</v>
      </c>
      <c r="F117" s="317">
        <v>488988.58553900011</v>
      </c>
      <c r="H117" s="152">
        <v>1</v>
      </c>
      <c r="I117" s="3"/>
      <c r="J117" s="3"/>
      <c r="L117" s="156" t="s">
        <v>331</v>
      </c>
      <c r="M117" s="156" t="s">
        <v>331</v>
      </c>
      <c r="N117" s="156" t="s">
        <v>331</v>
      </c>
      <c r="P117" s="3"/>
      <c r="Q117" s="3"/>
      <c r="R117" s="3"/>
      <c r="T117" s="347">
        <v>270744.99</v>
      </c>
      <c r="U117" s="343">
        <v>308036.27</v>
      </c>
      <c r="V117" s="273" t="s">
        <v>331</v>
      </c>
      <c r="W117" s="266" t="s">
        <v>331</v>
      </c>
      <c r="X117" s="267" t="s">
        <v>331</v>
      </c>
      <c r="Y117" s="285" t="s">
        <v>810</v>
      </c>
      <c r="Z117" s="221"/>
    </row>
    <row r="118" spans="1:26" ht="14.45" customHeight="1">
      <c r="A118" s="144" t="s">
        <v>448</v>
      </c>
      <c r="B118" s="259" t="s">
        <v>766</v>
      </c>
      <c r="C118" s="258"/>
      <c r="D118" s="258"/>
      <c r="E118" s="258"/>
      <c r="F118" s="260"/>
      <c r="G118" s="258"/>
      <c r="H118" s="258"/>
      <c r="I118" s="258"/>
      <c r="J118" s="258"/>
      <c r="K118" s="258"/>
      <c r="L118" s="258"/>
      <c r="M118" s="258"/>
      <c r="N118" s="258"/>
      <c r="O118" s="258"/>
      <c r="P118" s="258"/>
      <c r="Q118" s="258"/>
      <c r="R118" s="258"/>
      <c r="S118" s="258"/>
      <c r="T118" s="262"/>
      <c r="U118" s="343"/>
      <c r="V118" s="273" t="s">
        <v>331</v>
      </c>
      <c r="W118" s="268"/>
      <c r="X118" s="278"/>
      <c r="Y118" s="3"/>
      <c r="Z118" s="221"/>
    </row>
    <row r="119" spans="1:26">
      <c r="A119" s="144" t="s">
        <v>449</v>
      </c>
      <c r="B119" s="237">
        <v>9.881422924901186E-3</v>
      </c>
      <c r="C119" s="81">
        <v>4.9000000000000004</v>
      </c>
      <c r="D119" s="81">
        <v>1.1000000000000001</v>
      </c>
      <c r="E119" s="81">
        <v>1.3</v>
      </c>
      <c r="F119" s="317">
        <v>873481.80471199984</v>
      </c>
      <c r="H119" s="152">
        <v>1</v>
      </c>
      <c r="I119" s="3"/>
      <c r="J119" s="3"/>
      <c r="L119" s="156" t="s">
        <v>331</v>
      </c>
      <c r="M119" s="156" t="s">
        <v>331</v>
      </c>
      <c r="N119" s="156" t="s">
        <v>331</v>
      </c>
      <c r="P119" s="3"/>
      <c r="Q119" s="3"/>
      <c r="R119" s="3"/>
      <c r="T119" s="347">
        <v>380995.49</v>
      </c>
      <c r="U119" s="343">
        <v>370219.72255743918</v>
      </c>
      <c r="V119" s="273" t="s">
        <v>331</v>
      </c>
      <c r="W119" s="266" t="s">
        <v>331</v>
      </c>
      <c r="X119" s="267" t="s">
        <v>331</v>
      </c>
      <c r="Y119" s="285" t="s">
        <v>810</v>
      </c>
      <c r="Z119" s="221"/>
    </row>
    <row r="120" spans="1:26">
      <c r="A120" s="144" t="s">
        <v>381</v>
      </c>
      <c r="B120" s="237">
        <v>3.8560411311053984E-3</v>
      </c>
      <c r="C120" s="81">
        <v>5.7</v>
      </c>
      <c r="D120" s="81">
        <v>2.1</v>
      </c>
      <c r="E120" s="81">
        <v>2</v>
      </c>
      <c r="F120" s="317">
        <v>374286.58243000013</v>
      </c>
      <c r="H120" s="152">
        <v>1</v>
      </c>
      <c r="I120" s="3"/>
      <c r="J120" s="3"/>
      <c r="L120" s="156" t="s">
        <v>331</v>
      </c>
      <c r="M120" s="156" t="s">
        <v>331</v>
      </c>
      <c r="N120" s="156" t="s">
        <v>331</v>
      </c>
      <c r="P120" s="3"/>
      <c r="Q120" s="3"/>
      <c r="R120" s="3"/>
      <c r="T120" s="347">
        <v>411624.9</v>
      </c>
      <c r="U120" s="343">
        <v>424551.3759729428</v>
      </c>
      <c r="V120" s="273" t="s">
        <v>331</v>
      </c>
      <c r="W120" s="266" t="s">
        <v>331</v>
      </c>
      <c r="X120" s="267" t="s">
        <v>331</v>
      </c>
      <c r="Y120" s="285" t="s">
        <v>810</v>
      </c>
      <c r="Z120" s="221"/>
    </row>
    <row r="121" spans="1:26">
      <c r="A121" s="144" t="s">
        <v>450</v>
      </c>
      <c r="B121" s="237">
        <v>4.4642857142857144E-2</v>
      </c>
      <c r="C121" s="81">
        <v>5</v>
      </c>
      <c r="D121" s="81">
        <v>1.1000000000000001</v>
      </c>
      <c r="E121" s="81">
        <v>1.2</v>
      </c>
      <c r="F121" s="317">
        <v>832794.95943999989</v>
      </c>
      <c r="H121" s="152">
        <v>1</v>
      </c>
      <c r="I121" s="3"/>
      <c r="J121" s="3"/>
      <c r="L121" s="156" t="s">
        <v>331</v>
      </c>
      <c r="M121" s="156" t="s">
        <v>331</v>
      </c>
      <c r="N121" s="156" t="s">
        <v>331</v>
      </c>
      <c r="P121" s="3"/>
      <c r="Q121" s="3"/>
      <c r="R121" s="3"/>
      <c r="T121" s="347">
        <v>2169474.65</v>
      </c>
      <c r="U121" s="343">
        <v>3002703.049321129</v>
      </c>
      <c r="V121" s="273" t="s">
        <v>331</v>
      </c>
      <c r="W121" s="266" t="s">
        <v>331</v>
      </c>
      <c r="X121" s="267" t="s">
        <v>331</v>
      </c>
      <c r="Y121" s="285" t="s">
        <v>810</v>
      </c>
      <c r="Z121" s="221"/>
    </row>
    <row r="122" spans="1:26" ht="14.45" customHeight="1">
      <c r="A122" s="144" t="s">
        <v>382</v>
      </c>
      <c r="B122" s="259" t="s">
        <v>766</v>
      </c>
      <c r="C122" s="258"/>
      <c r="D122" s="258"/>
      <c r="E122" s="258"/>
      <c r="F122" s="260"/>
      <c r="G122" s="258"/>
      <c r="H122" s="258"/>
      <c r="I122" s="258"/>
      <c r="J122" s="258"/>
      <c r="K122" s="258"/>
      <c r="L122" s="258"/>
      <c r="M122" s="258"/>
      <c r="N122" s="258"/>
      <c r="O122" s="258"/>
      <c r="P122" s="258"/>
      <c r="Q122" s="258"/>
      <c r="R122" s="258"/>
      <c r="S122" s="258"/>
      <c r="T122" s="262"/>
      <c r="U122" s="343"/>
      <c r="V122" s="273" t="s">
        <v>331</v>
      </c>
      <c r="W122" s="268"/>
      <c r="X122" s="269"/>
      <c r="Y122" s="3"/>
      <c r="Z122" s="221"/>
    </row>
    <row r="123" spans="1:26">
      <c r="A123" s="227" t="s">
        <v>788</v>
      </c>
      <c r="B123" s="237">
        <v>1.5819750719079578E-2</v>
      </c>
      <c r="C123" s="81">
        <v>3.9</v>
      </c>
      <c r="D123" s="81">
        <v>1.2</v>
      </c>
      <c r="E123" s="81">
        <v>1.4</v>
      </c>
      <c r="F123" s="317">
        <v>980378.29989099992</v>
      </c>
      <c r="H123" s="152">
        <v>1</v>
      </c>
      <c r="I123" s="3"/>
      <c r="J123" s="3"/>
      <c r="L123" s="156" t="s">
        <v>331</v>
      </c>
      <c r="M123" s="156" t="s">
        <v>331</v>
      </c>
      <c r="N123" s="156" t="s">
        <v>331</v>
      </c>
      <c r="P123" s="3"/>
      <c r="Q123" s="3"/>
      <c r="R123" s="3"/>
      <c r="T123" s="347">
        <v>1346197.88</v>
      </c>
      <c r="U123" s="343">
        <v>1465289.32</v>
      </c>
      <c r="V123" s="273" t="s">
        <v>331</v>
      </c>
      <c r="W123" s="266" t="s">
        <v>331</v>
      </c>
      <c r="X123" s="267" t="s">
        <v>331</v>
      </c>
      <c r="Y123" s="3" t="s">
        <v>797</v>
      </c>
      <c r="Z123" s="221"/>
    </row>
    <row r="124" spans="1:26">
      <c r="A124" s="144" t="s">
        <v>451</v>
      </c>
      <c r="B124" s="289">
        <v>3.4482758620689655E-2</v>
      </c>
      <c r="C124" s="202">
        <v>4.2</v>
      </c>
      <c r="D124" s="202">
        <v>0.7</v>
      </c>
      <c r="E124" s="202">
        <v>0.7</v>
      </c>
      <c r="F124" s="290">
        <v>56155.283154000004</v>
      </c>
      <c r="G124" s="203"/>
      <c r="H124" s="152">
        <v>1</v>
      </c>
      <c r="I124" s="3"/>
      <c r="J124" s="3"/>
      <c r="K124" s="153"/>
      <c r="L124" s="166" t="s">
        <v>331</v>
      </c>
      <c r="M124" s="166" t="s">
        <v>331</v>
      </c>
      <c r="N124" s="166" t="s">
        <v>331</v>
      </c>
      <c r="O124" s="153"/>
      <c r="P124" s="166"/>
      <c r="Q124" s="166"/>
      <c r="R124" s="166"/>
      <c r="S124" s="203"/>
      <c r="T124" s="345"/>
      <c r="U124" s="343">
        <v>2496962.25</v>
      </c>
      <c r="V124" s="273" t="s">
        <v>331</v>
      </c>
      <c r="W124" s="21"/>
      <c r="X124" s="284">
        <v>168353.06</v>
      </c>
      <c r="Y124" s="200" t="s">
        <v>812</v>
      </c>
      <c r="Z124" s="221" t="s">
        <v>800</v>
      </c>
    </row>
    <row r="125" spans="1:26" ht="14.45" customHeight="1">
      <c r="A125" s="144" t="s">
        <v>384</v>
      </c>
      <c r="B125" s="259" t="s">
        <v>766</v>
      </c>
      <c r="C125" s="258"/>
      <c r="D125" s="258"/>
      <c r="E125" s="258"/>
      <c r="F125" s="260"/>
      <c r="G125" s="258"/>
      <c r="H125" s="258"/>
      <c r="I125" s="258"/>
      <c r="J125" s="258"/>
      <c r="K125" s="258"/>
      <c r="L125" s="258"/>
      <c r="M125" s="258"/>
      <c r="N125" s="258"/>
      <c r="O125" s="258"/>
      <c r="P125" s="258"/>
      <c r="Q125" s="258"/>
      <c r="R125" s="258"/>
      <c r="S125" s="258"/>
      <c r="T125" s="262"/>
      <c r="U125" s="343"/>
      <c r="V125" s="273" t="s">
        <v>331</v>
      </c>
      <c r="W125" s="268"/>
      <c r="X125" s="269"/>
      <c r="Y125" s="3"/>
      <c r="Z125" s="221"/>
    </row>
    <row r="126" spans="1:26">
      <c r="A126" s="144" t="s">
        <v>392</v>
      </c>
      <c r="B126" s="237">
        <v>1.0238907849829351E-2</v>
      </c>
      <c r="C126" s="81">
        <v>3.4</v>
      </c>
      <c r="D126" s="81">
        <v>1</v>
      </c>
      <c r="E126" s="81">
        <v>1.3</v>
      </c>
      <c r="F126" s="317">
        <v>889722.20352800004</v>
      </c>
      <c r="H126" s="152">
        <v>1</v>
      </c>
      <c r="I126" s="3"/>
      <c r="J126" s="3"/>
      <c r="L126" s="156" t="s">
        <v>331</v>
      </c>
      <c r="M126" s="156" t="s">
        <v>331</v>
      </c>
      <c r="N126" s="156" t="s">
        <v>331</v>
      </c>
      <c r="P126" s="3"/>
      <c r="Q126" s="3"/>
      <c r="R126" s="3"/>
      <c r="T126" s="347">
        <v>2499164.44</v>
      </c>
      <c r="U126" s="343">
        <v>2625143.9798598071</v>
      </c>
      <c r="V126" s="273" t="s">
        <v>331</v>
      </c>
      <c r="W126" s="266" t="s">
        <v>331</v>
      </c>
      <c r="X126" s="267" t="s">
        <v>331</v>
      </c>
      <c r="Y126" s="3" t="s">
        <v>797</v>
      </c>
      <c r="Z126" s="221"/>
    </row>
    <row r="127" spans="1:26">
      <c r="A127" s="144" t="s">
        <v>385</v>
      </c>
      <c r="B127" s="237">
        <v>6.0362173038229373E-3</v>
      </c>
      <c r="C127" s="81">
        <v>4.9000000000000004</v>
      </c>
      <c r="D127" s="81">
        <v>2.2000000000000002</v>
      </c>
      <c r="E127" s="81">
        <v>1.9</v>
      </c>
      <c r="F127" s="317">
        <v>390955.7674359997</v>
      </c>
      <c r="H127" s="152">
        <v>1</v>
      </c>
      <c r="I127" s="3"/>
      <c r="J127" s="3"/>
      <c r="L127" s="156" t="s">
        <v>331</v>
      </c>
      <c r="M127" s="156" t="s">
        <v>331</v>
      </c>
      <c r="N127" s="156" t="s">
        <v>331</v>
      </c>
      <c r="P127" s="3"/>
      <c r="Q127" s="3"/>
      <c r="R127" s="3"/>
      <c r="T127" s="347">
        <v>649831.87</v>
      </c>
      <c r="U127" s="343">
        <v>680109.592820463</v>
      </c>
      <c r="V127" s="273" t="s">
        <v>331</v>
      </c>
      <c r="W127" s="266" t="s">
        <v>331</v>
      </c>
      <c r="X127" s="267" t="s">
        <v>331</v>
      </c>
      <c r="Y127" s="285" t="s">
        <v>810</v>
      </c>
      <c r="Z127" s="221"/>
    </row>
    <row r="128" spans="1:26" ht="14.45" customHeight="1">
      <c r="A128" s="144" t="s">
        <v>452</v>
      </c>
      <c r="B128" s="259" t="s">
        <v>766</v>
      </c>
      <c r="C128" s="258"/>
      <c r="D128" s="258"/>
      <c r="E128" s="258"/>
      <c r="F128" s="260"/>
      <c r="G128" s="258"/>
      <c r="H128" s="258"/>
      <c r="I128" s="258"/>
      <c r="J128" s="258"/>
      <c r="K128" s="258"/>
      <c r="L128" s="258"/>
      <c r="M128" s="258"/>
      <c r="N128" s="258"/>
      <c r="O128" s="258"/>
      <c r="P128" s="258"/>
      <c r="Q128" s="258"/>
      <c r="R128" s="258"/>
      <c r="S128" s="258"/>
      <c r="T128" s="262"/>
      <c r="U128" s="343"/>
      <c r="V128" s="273" t="s">
        <v>331</v>
      </c>
      <c r="W128" s="268"/>
      <c r="X128" s="269"/>
      <c r="Y128" s="3"/>
      <c r="Z128" s="221"/>
    </row>
    <row r="129" spans="1:26" ht="14.45" customHeight="1">
      <c r="A129" s="144" t="s">
        <v>453</v>
      </c>
      <c r="B129" s="259" t="s">
        <v>766</v>
      </c>
      <c r="C129" s="258"/>
      <c r="D129" s="258"/>
      <c r="E129" s="258"/>
      <c r="F129" s="260"/>
      <c r="G129" s="258"/>
      <c r="H129" s="258"/>
      <c r="I129" s="258"/>
      <c r="J129" s="258"/>
      <c r="K129" s="258"/>
      <c r="L129" s="258"/>
      <c r="M129" s="258"/>
      <c r="N129" s="258"/>
      <c r="O129" s="258"/>
      <c r="P129" s="258"/>
      <c r="Q129" s="258"/>
      <c r="R129" s="258"/>
      <c r="S129" s="258"/>
      <c r="T129" s="262"/>
      <c r="U129" s="343"/>
      <c r="V129" s="273" t="s">
        <v>331</v>
      </c>
      <c r="W129" s="268"/>
      <c r="X129" s="269"/>
      <c r="Y129" s="3"/>
      <c r="Z129" s="221"/>
    </row>
    <row r="130" spans="1:26">
      <c r="A130" s="144" t="s">
        <v>454</v>
      </c>
      <c r="B130" s="237">
        <v>2.3330283623055809E-3</v>
      </c>
      <c r="C130" s="81">
        <v>14.41</v>
      </c>
      <c r="D130" s="81">
        <v>19.93</v>
      </c>
      <c r="E130" s="81">
        <v>4.3600000000000003</v>
      </c>
      <c r="F130" s="317">
        <v>18527576</v>
      </c>
      <c r="H130" s="152">
        <v>0.98</v>
      </c>
      <c r="I130" s="152">
        <v>0.02</v>
      </c>
      <c r="J130" s="3"/>
      <c r="L130" s="156" t="s">
        <v>331</v>
      </c>
      <c r="M130" s="156" t="s">
        <v>331</v>
      </c>
      <c r="N130" s="156" t="s">
        <v>331</v>
      </c>
      <c r="P130" s="3"/>
      <c r="Q130" s="3"/>
      <c r="R130" s="3"/>
      <c r="T130" s="347">
        <v>7260420.9699999997</v>
      </c>
      <c r="U130" s="343">
        <v>7367846.8600000003</v>
      </c>
      <c r="V130" s="273" t="s">
        <v>331</v>
      </c>
      <c r="W130" s="266" t="s">
        <v>331</v>
      </c>
      <c r="X130" s="267" t="s">
        <v>331</v>
      </c>
      <c r="Y130" s="3" t="s">
        <v>797</v>
      </c>
      <c r="Z130" s="221"/>
    </row>
    <row r="131" spans="1:26">
      <c r="A131" s="144" t="s">
        <v>479</v>
      </c>
      <c r="B131" s="237">
        <v>2.3437499999999999E-3</v>
      </c>
      <c r="C131" s="81">
        <v>3.9</v>
      </c>
      <c r="D131" s="81">
        <v>1.3</v>
      </c>
      <c r="E131" s="81">
        <v>1.1000000000000001</v>
      </c>
      <c r="F131" s="317">
        <v>503068.7140010001</v>
      </c>
      <c r="H131" s="152">
        <v>1</v>
      </c>
      <c r="I131" s="3"/>
      <c r="J131" s="3"/>
      <c r="L131" s="156" t="s">
        <v>331</v>
      </c>
      <c r="M131" s="156" t="s">
        <v>331</v>
      </c>
      <c r="N131" s="156" t="s">
        <v>331</v>
      </c>
      <c r="P131" s="3"/>
      <c r="Q131" s="3"/>
      <c r="R131" s="3"/>
      <c r="T131" s="347">
        <v>1737086.97</v>
      </c>
      <c r="U131" s="343">
        <v>1759886.2</v>
      </c>
      <c r="V131" s="273" t="s">
        <v>331</v>
      </c>
      <c r="W131" s="266" t="s">
        <v>331</v>
      </c>
      <c r="X131" s="267" t="s">
        <v>331</v>
      </c>
      <c r="Y131" s="285" t="s">
        <v>810</v>
      </c>
      <c r="Z131" s="221"/>
    </row>
    <row r="132" spans="1:26">
      <c r="A132" s="144" t="s">
        <v>536</v>
      </c>
      <c r="B132" s="237"/>
      <c r="C132" s="81">
        <v>3.5</v>
      </c>
      <c r="D132" s="81">
        <v>1.3</v>
      </c>
      <c r="E132" s="81">
        <v>1.3</v>
      </c>
      <c r="F132" s="317">
        <v>1043.688204</v>
      </c>
      <c r="H132" s="152">
        <v>1</v>
      </c>
      <c r="I132" s="3"/>
      <c r="J132" s="3"/>
      <c r="L132" s="156"/>
      <c r="M132" s="156"/>
      <c r="N132" s="156"/>
      <c r="P132" s="3"/>
      <c r="Q132" s="3"/>
      <c r="R132" s="3"/>
      <c r="T132" s="3"/>
      <c r="U132" s="343"/>
      <c r="V132" s="273" t="s">
        <v>331</v>
      </c>
      <c r="W132" s="266"/>
      <c r="X132" s="267"/>
      <c r="Y132" s="3"/>
      <c r="Z132" s="221"/>
    </row>
    <row r="133" spans="1:26">
      <c r="A133" s="144" t="s">
        <v>386</v>
      </c>
      <c r="B133" s="237">
        <v>1.507537688442211E-2</v>
      </c>
      <c r="C133" s="81">
        <v>5.7</v>
      </c>
      <c r="D133" s="81">
        <v>2.5</v>
      </c>
      <c r="E133" s="81">
        <v>1</v>
      </c>
      <c r="F133" s="317">
        <v>331341.81688499998</v>
      </c>
      <c r="H133" s="152">
        <v>1</v>
      </c>
      <c r="I133" s="3"/>
      <c r="J133" s="3"/>
      <c r="L133" s="156" t="s">
        <v>331</v>
      </c>
      <c r="M133" s="156" t="s">
        <v>331</v>
      </c>
      <c r="N133" s="156" t="s">
        <v>331</v>
      </c>
      <c r="P133" s="3"/>
      <c r="Q133" s="3"/>
      <c r="R133" s="3"/>
      <c r="T133" s="347">
        <v>1581758</v>
      </c>
      <c r="U133" s="343">
        <v>1750820.9165994048</v>
      </c>
      <c r="V133" s="273" t="s">
        <v>331</v>
      </c>
      <c r="W133" s="266" t="s">
        <v>331</v>
      </c>
      <c r="X133" s="267" t="s">
        <v>331</v>
      </c>
      <c r="Y133" s="285" t="s">
        <v>810</v>
      </c>
      <c r="Z133" s="221"/>
    </row>
    <row r="134" spans="1:26">
      <c r="A134" s="144" t="s">
        <v>455</v>
      </c>
      <c r="B134" s="289">
        <v>2.8846153846153848E-2</v>
      </c>
      <c r="C134" s="202">
        <v>4.4000000000000004</v>
      </c>
      <c r="D134" s="202">
        <v>1</v>
      </c>
      <c r="E134" s="202">
        <v>1.1000000000000001</v>
      </c>
      <c r="F134" s="290">
        <v>42061.955752000002</v>
      </c>
      <c r="G134" s="203"/>
      <c r="H134" s="165">
        <v>1</v>
      </c>
      <c r="I134" s="165"/>
      <c r="J134" s="165"/>
      <c r="K134" s="153"/>
      <c r="L134" s="166" t="s">
        <v>331</v>
      </c>
      <c r="M134" s="166" t="s">
        <v>331</v>
      </c>
      <c r="N134" s="166" t="s">
        <v>331</v>
      </c>
      <c r="O134" s="153"/>
      <c r="P134" s="166"/>
      <c r="Q134" s="166"/>
      <c r="R134" s="166"/>
      <c r="S134" s="203"/>
      <c r="T134" s="345"/>
      <c r="U134" s="343">
        <v>595120.0625</v>
      </c>
      <c r="V134" s="273" t="s">
        <v>331</v>
      </c>
      <c r="W134" s="264" t="s">
        <v>331</v>
      </c>
      <c r="X134" s="267" t="s">
        <v>331</v>
      </c>
      <c r="Y134" s="200" t="s">
        <v>812</v>
      </c>
      <c r="Z134" s="221"/>
    </row>
    <row r="135" spans="1:26" ht="14.45" customHeight="1">
      <c r="A135" s="144" t="s">
        <v>387</v>
      </c>
      <c r="B135" s="259" t="s">
        <v>766</v>
      </c>
      <c r="C135" s="260"/>
      <c r="D135" s="260"/>
      <c r="E135" s="260"/>
      <c r="F135" s="260"/>
      <c r="G135" s="260"/>
      <c r="H135" s="260"/>
      <c r="I135" s="260"/>
      <c r="J135" s="260"/>
      <c r="K135" s="260"/>
      <c r="L135" s="260"/>
      <c r="M135" s="260"/>
      <c r="N135" s="260"/>
      <c r="O135" s="260"/>
      <c r="P135" s="260"/>
      <c r="Q135" s="260"/>
      <c r="R135" s="260"/>
      <c r="S135" s="260"/>
      <c r="T135" s="313"/>
      <c r="U135" s="343"/>
      <c r="V135" s="273" t="s">
        <v>331</v>
      </c>
      <c r="W135" s="277"/>
      <c r="X135" s="269"/>
      <c r="Y135" s="3"/>
      <c r="Z135" s="221"/>
    </row>
    <row r="136" spans="1:26">
      <c r="A136" s="144" t="s">
        <v>456</v>
      </c>
      <c r="B136" s="237">
        <v>8.2671957671957667E-3</v>
      </c>
      <c r="C136" s="145">
        <v>6</v>
      </c>
      <c r="D136" s="145">
        <v>1.3</v>
      </c>
      <c r="E136" s="145">
        <v>1.5</v>
      </c>
      <c r="F136" s="317">
        <v>1992477.635703</v>
      </c>
      <c r="H136" s="152">
        <v>1</v>
      </c>
      <c r="I136" s="3"/>
      <c r="J136" s="3"/>
      <c r="L136" s="156" t="s">
        <v>331</v>
      </c>
      <c r="M136" s="156" t="s">
        <v>331</v>
      </c>
      <c r="N136" s="156" t="s">
        <v>331</v>
      </c>
      <c r="P136" s="3"/>
      <c r="Q136" s="3"/>
      <c r="R136" s="3"/>
      <c r="T136" s="347">
        <v>1850764.34</v>
      </c>
      <c r="U136" s="343">
        <v>1981962.1634962191</v>
      </c>
      <c r="V136" s="273" t="s">
        <v>331</v>
      </c>
      <c r="W136" s="235" t="s">
        <v>331</v>
      </c>
      <c r="X136" s="272" t="s">
        <v>331</v>
      </c>
      <c r="Y136" s="285" t="s">
        <v>810</v>
      </c>
      <c r="Z136" s="221"/>
    </row>
    <row r="137" spans="1:26" ht="14.45" customHeight="1">
      <c r="A137" s="144" t="s">
        <v>457</v>
      </c>
      <c r="B137" s="259" t="s">
        <v>766</v>
      </c>
      <c r="C137" s="260"/>
      <c r="D137" s="260"/>
      <c r="E137" s="260"/>
      <c r="F137" s="260"/>
      <c r="G137" s="260"/>
      <c r="H137" s="260"/>
      <c r="I137" s="260"/>
      <c r="J137" s="260"/>
      <c r="K137" s="260"/>
      <c r="L137" s="260"/>
      <c r="M137" s="260"/>
      <c r="N137" s="260"/>
      <c r="O137" s="260"/>
      <c r="P137" s="260"/>
      <c r="Q137" s="260"/>
      <c r="R137" s="260"/>
      <c r="S137" s="260"/>
      <c r="T137" s="313"/>
      <c r="U137" s="343"/>
      <c r="V137" s="273" t="s">
        <v>331</v>
      </c>
      <c r="W137" s="277"/>
      <c r="X137" s="269"/>
      <c r="Y137" s="3"/>
      <c r="Z137" s="221"/>
    </row>
    <row r="138" spans="1:26">
      <c r="A138" s="144" t="s">
        <v>458</v>
      </c>
      <c r="B138" s="289">
        <v>4.3852106620808254E-2</v>
      </c>
      <c r="C138" s="202">
        <v>4.4000000000000004</v>
      </c>
      <c r="D138" s="202">
        <v>0.8</v>
      </c>
      <c r="E138" s="202">
        <v>1</v>
      </c>
      <c r="F138" s="290">
        <v>1521296.2112209997</v>
      </c>
      <c r="G138" s="203"/>
      <c r="H138" s="282">
        <v>0.98</v>
      </c>
      <c r="I138" s="282">
        <v>0.02</v>
      </c>
      <c r="J138" s="165"/>
      <c r="K138" s="153"/>
      <c r="L138" s="166" t="s">
        <v>331</v>
      </c>
      <c r="M138" s="166" t="s">
        <v>331</v>
      </c>
      <c r="N138" s="166" t="s">
        <v>331</v>
      </c>
      <c r="O138" s="153"/>
      <c r="P138" s="166"/>
      <c r="Q138" s="166"/>
      <c r="R138" s="166"/>
      <c r="S138" s="203"/>
      <c r="T138" s="345"/>
      <c r="U138" s="343">
        <v>13530120</v>
      </c>
      <c r="V138" s="273" t="s">
        <v>331</v>
      </c>
      <c r="W138" s="277"/>
      <c r="X138" s="269"/>
      <c r="Y138" s="200" t="s">
        <v>811</v>
      </c>
      <c r="Z138" s="221"/>
    </row>
    <row r="139" spans="1:26" ht="14.45" customHeight="1">
      <c r="A139" s="144" t="s">
        <v>459</v>
      </c>
      <c r="B139" s="259" t="s">
        <v>766</v>
      </c>
      <c r="C139" s="260"/>
      <c r="D139" s="260"/>
      <c r="E139" s="260"/>
      <c r="F139" s="260"/>
      <c r="G139" s="260"/>
      <c r="H139" s="260"/>
      <c r="I139" s="260"/>
      <c r="J139" s="260"/>
      <c r="K139" s="260"/>
      <c r="L139" s="260"/>
      <c r="M139" s="260"/>
      <c r="N139" s="260"/>
      <c r="O139" s="260"/>
      <c r="P139" s="260"/>
      <c r="Q139" s="260"/>
      <c r="R139" s="260"/>
      <c r="S139" s="260"/>
      <c r="T139" s="313"/>
      <c r="U139" s="343"/>
      <c r="V139" s="273" t="s">
        <v>331</v>
      </c>
      <c r="W139" s="277"/>
      <c r="X139" s="269"/>
      <c r="Y139" s="3"/>
      <c r="Z139" s="221"/>
    </row>
    <row r="140" spans="1:26">
      <c r="A140" s="144" t="s">
        <v>460</v>
      </c>
      <c r="B140" s="289">
        <v>6.1818181818181821E-2</v>
      </c>
      <c r="C140" s="202">
        <v>3.3</v>
      </c>
      <c r="D140" s="202">
        <v>1.2</v>
      </c>
      <c r="E140" s="202">
        <v>1.4</v>
      </c>
      <c r="F140" s="290">
        <v>208729.13751099992</v>
      </c>
      <c r="G140" s="203"/>
      <c r="H140" s="165">
        <v>1</v>
      </c>
      <c r="I140" s="165"/>
      <c r="J140" s="165"/>
      <c r="K140" s="153"/>
      <c r="L140" s="166" t="s">
        <v>331</v>
      </c>
      <c r="M140" s="166" t="s">
        <v>331</v>
      </c>
      <c r="N140" s="166" t="s">
        <v>331</v>
      </c>
      <c r="O140" s="153"/>
      <c r="P140" s="166"/>
      <c r="Q140" s="166"/>
      <c r="R140" s="166"/>
      <c r="S140" s="203"/>
      <c r="T140" s="345"/>
      <c r="U140" s="343">
        <v>2806583.625</v>
      </c>
      <c r="V140" s="273" t="s">
        <v>331</v>
      </c>
      <c r="W140" s="264" t="s">
        <v>331</v>
      </c>
      <c r="X140" s="272" t="s">
        <v>331</v>
      </c>
      <c r="Y140" s="200" t="s">
        <v>811</v>
      </c>
      <c r="Z140" s="221"/>
    </row>
    <row r="141" spans="1:26">
      <c r="A141" s="144" t="s">
        <v>527</v>
      </c>
      <c r="B141" s="289">
        <v>-3.0303030303030304E-2</v>
      </c>
      <c r="C141" s="202">
        <v>3.3</v>
      </c>
      <c r="D141" s="202">
        <v>1.2</v>
      </c>
      <c r="E141" s="202">
        <v>1.4</v>
      </c>
      <c r="F141" s="290">
        <v>15136.471443999999</v>
      </c>
      <c r="G141" s="203"/>
      <c r="H141" s="165">
        <v>1</v>
      </c>
      <c r="I141" s="165"/>
      <c r="J141" s="165"/>
      <c r="K141" s="153"/>
      <c r="L141" s="166"/>
      <c r="M141" s="166"/>
      <c r="N141" s="166"/>
      <c r="O141" s="153"/>
      <c r="P141" s="166"/>
      <c r="Q141" s="166"/>
      <c r="R141" s="166"/>
      <c r="S141" s="203"/>
      <c r="T141" s="345"/>
      <c r="U141" s="343"/>
      <c r="V141" s="273" t="s">
        <v>331</v>
      </c>
      <c r="W141" s="264" t="s">
        <v>331</v>
      </c>
      <c r="X141" s="265" t="s">
        <v>331</v>
      </c>
      <c r="Y141" s="200"/>
      <c r="Z141" s="221"/>
    </row>
    <row r="142" spans="1:26">
      <c r="A142" s="144" t="s">
        <v>528</v>
      </c>
      <c r="B142" s="237" t="s">
        <v>331</v>
      </c>
      <c r="C142" s="81">
        <v>4.4000000000000004</v>
      </c>
      <c r="D142" s="81">
        <v>1</v>
      </c>
      <c r="E142" s="81">
        <v>1.1000000000000001</v>
      </c>
      <c r="F142" s="317" t="s">
        <v>331</v>
      </c>
      <c r="H142" s="152">
        <v>1</v>
      </c>
      <c r="I142" s="3"/>
      <c r="J142" s="3"/>
      <c r="L142" s="156"/>
      <c r="M142" s="156"/>
      <c r="N142" s="156"/>
      <c r="P142" s="3"/>
      <c r="Q142" s="3"/>
      <c r="R142" s="3"/>
      <c r="T142" s="3"/>
      <c r="U142" s="343"/>
      <c r="V142" s="273" t="s">
        <v>331</v>
      </c>
      <c r="W142" s="266" t="s">
        <v>331</v>
      </c>
      <c r="X142" s="267" t="s">
        <v>331</v>
      </c>
      <c r="Y142" s="3"/>
      <c r="Z142" s="221"/>
    </row>
    <row r="143" spans="1:26" ht="14.45" customHeight="1">
      <c r="A143" s="144" t="s">
        <v>461</v>
      </c>
      <c r="B143" s="259" t="s">
        <v>766</v>
      </c>
      <c r="C143" s="258"/>
      <c r="D143" s="258"/>
      <c r="E143" s="258"/>
      <c r="F143" s="260"/>
      <c r="G143" s="258"/>
      <c r="H143" s="258"/>
      <c r="I143" s="258"/>
      <c r="J143" s="258"/>
      <c r="K143" s="258"/>
      <c r="L143" s="258"/>
      <c r="M143" s="258"/>
      <c r="N143" s="258"/>
      <c r="O143" s="258"/>
      <c r="P143" s="258"/>
      <c r="Q143" s="258"/>
      <c r="R143" s="258"/>
      <c r="S143" s="258"/>
      <c r="T143" s="262"/>
      <c r="U143" s="343"/>
      <c r="V143" s="273" t="s">
        <v>331</v>
      </c>
      <c r="W143" s="268"/>
      <c r="X143" s="279"/>
      <c r="Y143" s="3"/>
      <c r="Z143" s="221"/>
    </row>
    <row r="144" spans="1:26">
      <c r="A144" s="144" t="s">
        <v>462</v>
      </c>
      <c r="B144" s="237">
        <v>5.2192066805845511E-3</v>
      </c>
      <c r="C144" s="81">
        <v>5</v>
      </c>
      <c r="D144" s="81">
        <v>1.4</v>
      </c>
      <c r="E144" s="81">
        <v>1.5</v>
      </c>
      <c r="F144" s="317">
        <v>947552.8186509998</v>
      </c>
      <c r="H144" s="152">
        <v>1</v>
      </c>
      <c r="I144" s="3"/>
      <c r="J144" s="3"/>
      <c r="L144" s="156" t="s">
        <v>331</v>
      </c>
      <c r="M144" s="156" t="s">
        <v>331</v>
      </c>
      <c r="N144" s="156" t="s">
        <v>331</v>
      </c>
      <c r="P144" s="3"/>
      <c r="Q144" s="3"/>
      <c r="R144" s="3"/>
      <c r="T144" s="347">
        <v>1259353.08</v>
      </c>
      <c r="U144" s="343">
        <v>1388434.2199792969</v>
      </c>
      <c r="V144" s="273" t="s">
        <v>331</v>
      </c>
      <c r="W144" s="266" t="s">
        <v>331</v>
      </c>
      <c r="X144" s="267" t="s">
        <v>331</v>
      </c>
      <c r="Y144" s="285" t="s">
        <v>810</v>
      </c>
      <c r="Z144" s="221"/>
    </row>
    <row r="145" spans="1:26">
      <c r="A145" s="229" t="s">
        <v>790</v>
      </c>
      <c r="B145" s="237">
        <v>1.4230271668822769E-2</v>
      </c>
      <c r="C145" s="81">
        <v>4.2</v>
      </c>
      <c r="D145" s="81">
        <v>1.4</v>
      </c>
      <c r="E145" s="81">
        <v>1.5</v>
      </c>
      <c r="F145" s="317">
        <v>1211380.5989950004</v>
      </c>
      <c r="H145" s="152">
        <v>1</v>
      </c>
      <c r="I145" s="3"/>
      <c r="J145" s="3"/>
      <c r="L145" s="156" t="s">
        <v>331</v>
      </c>
      <c r="M145" s="156" t="s">
        <v>331</v>
      </c>
      <c r="N145" s="156" t="s">
        <v>331</v>
      </c>
      <c r="P145" s="3"/>
      <c r="Q145" s="3"/>
      <c r="R145" s="3"/>
      <c r="T145" s="500">
        <v>3205033.7300000004</v>
      </c>
      <c r="U145" s="343">
        <v>305460.19</v>
      </c>
      <c r="V145" s="273" t="s">
        <v>331</v>
      </c>
      <c r="W145" s="266" t="s">
        <v>331</v>
      </c>
      <c r="X145" s="267" t="s">
        <v>331</v>
      </c>
      <c r="Y145" s="285" t="s">
        <v>810</v>
      </c>
      <c r="Z145" s="221"/>
    </row>
    <row r="146" spans="1:26">
      <c r="A146" s="229" t="s">
        <v>791</v>
      </c>
      <c r="B146" s="237">
        <v>5.0041701417848205E-3</v>
      </c>
      <c r="C146" s="81">
        <v>4.2</v>
      </c>
      <c r="D146" s="81">
        <v>1.4</v>
      </c>
      <c r="E146" s="81">
        <v>1.5</v>
      </c>
      <c r="F146" s="317">
        <v>522639.43436299998</v>
      </c>
      <c r="H146" s="152">
        <v>1</v>
      </c>
      <c r="I146" s="3"/>
      <c r="J146" s="3"/>
      <c r="L146" s="156" t="s">
        <v>331</v>
      </c>
      <c r="M146" s="156" t="s">
        <v>331</v>
      </c>
      <c r="N146" s="156" t="s">
        <v>331</v>
      </c>
      <c r="P146" s="3"/>
      <c r="Q146" s="3"/>
      <c r="R146" s="3"/>
      <c r="T146" s="500"/>
      <c r="U146" s="343">
        <v>1325217.5</v>
      </c>
      <c r="V146" s="273" t="s">
        <v>331</v>
      </c>
      <c r="W146" s="266" t="s">
        <v>331</v>
      </c>
      <c r="X146" s="267" t="s">
        <v>331</v>
      </c>
      <c r="Y146" s="285" t="s">
        <v>810</v>
      </c>
      <c r="Z146" s="221"/>
    </row>
    <row r="147" spans="1:26">
      <c r="A147" s="229" t="s">
        <v>792</v>
      </c>
      <c r="B147" s="237">
        <v>9.6463022508038593E-3</v>
      </c>
      <c r="C147" s="81">
        <v>4.2</v>
      </c>
      <c r="D147" s="81">
        <v>1.4</v>
      </c>
      <c r="E147" s="81">
        <v>1.5</v>
      </c>
      <c r="F147" s="317">
        <v>597070.85322099994</v>
      </c>
      <c r="H147" s="152">
        <v>1</v>
      </c>
      <c r="I147" s="3"/>
      <c r="J147" s="3"/>
      <c r="L147" s="156" t="s">
        <v>331</v>
      </c>
      <c r="M147" s="156" t="s">
        <v>331</v>
      </c>
      <c r="N147" s="156" t="s">
        <v>331</v>
      </c>
      <c r="P147" s="3"/>
      <c r="Q147" s="3"/>
      <c r="R147" s="3"/>
      <c r="T147" s="500"/>
      <c r="U147" s="343">
        <v>768006.33</v>
      </c>
      <c r="V147" s="273" t="s">
        <v>331</v>
      </c>
      <c r="W147" s="266" t="s">
        <v>331</v>
      </c>
      <c r="X147" s="267" t="s">
        <v>331</v>
      </c>
      <c r="Y147" s="285" t="s">
        <v>810</v>
      </c>
      <c r="Z147" s="221"/>
    </row>
    <row r="148" spans="1:26">
      <c r="A148" s="229" t="s">
        <v>793</v>
      </c>
      <c r="B148" s="237">
        <v>1.1811023622047244E-2</v>
      </c>
      <c r="C148" s="81">
        <v>4.2</v>
      </c>
      <c r="D148" s="81">
        <v>1.4</v>
      </c>
      <c r="E148" s="81">
        <v>1.5</v>
      </c>
      <c r="F148" s="317">
        <v>948560.76128400012</v>
      </c>
      <c r="H148" s="152">
        <v>1</v>
      </c>
      <c r="I148" s="3"/>
      <c r="J148" s="3"/>
      <c r="L148" s="156" t="s">
        <v>331</v>
      </c>
      <c r="M148" s="156" t="s">
        <v>331</v>
      </c>
      <c r="N148" s="156" t="s">
        <v>331</v>
      </c>
      <c r="P148" s="3"/>
      <c r="Q148" s="3"/>
      <c r="R148" s="3"/>
      <c r="T148" s="500"/>
      <c r="U148" s="343">
        <v>679421.79</v>
      </c>
      <c r="V148" s="273" t="s">
        <v>331</v>
      </c>
      <c r="W148" s="266" t="s">
        <v>331</v>
      </c>
      <c r="X148" s="267" t="s">
        <v>331</v>
      </c>
      <c r="Y148" s="285" t="s">
        <v>810</v>
      </c>
      <c r="Z148" s="221"/>
    </row>
    <row r="149" spans="1:26">
      <c r="A149" s="144" t="s">
        <v>463</v>
      </c>
      <c r="B149" s="289">
        <v>2.2700119474313024E-2</v>
      </c>
      <c r="C149" s="202">
        <v>5.8</v>
      </c>
      <c r="D149" s="202">
        <v>2.1</v>
      </c>
      <c r="E149" s="202">
        <v>1.3</v>
      </c>
      <c r="F149" s="290">
        <v>715329.10202600004</v>
      </c>
      <c r="G149" s="203"/>
      <c r="H149" s="282">
        <v>7.0000000000000007E-2</v>
      </c>
      <c r="I149" s="282">
        <v>0.93</v>
      </c>
      <c r="J149" s="165"/>
      <c r="K149" s="153"/>
      <c r="L149" s="156" t="s">
        <v>331</v>
      </c>
      <c r="M149" s="156" t="s">
        <v>331</v>
      </c>
      <c r="N149" s="156" t="s">
        <v>331</v>
      </c>
      <c r="O149" s="153"/>
      <c r="P149" s="166"/>
      <c r="Q149" s="166"/>
      <c r="R149" s="166"/>
      <c r="S149" s="203"/>
      <c r="T149" s="345"/>
      <c r="U149" s="344">
        <v>754595.25</v>
      </c>
      <c r="V149" s="154" t="s">
        <v>331</v>
      </c>
      <c r="W149" s="276">
        <v>754595.25</v>
      </c>
      <c r="X149" s="284"/>
      <c r="Y149" s="200" t="s">
        <v>814</v>
      </c>
      <c r="Z149" s="221"/>
    </row>
    <row r="150" spans="1:26" ht="14.45" customHeight="1">
      <c r="A150" s="144" t="s">
        <v>388</v>
      </c>
      <c r="B150" s="259" t="s">
        <v>766</v>
      </c>
      <c r="C150" s="258"/>
      <c r="D150" s="258"/>
      <c r="E150" s="258"/>
      <c r="F150" s="260"/>
      <c r="G150" s="258"/>
      <c r="H150" s="258"/>
      <c r="I150" s="258"/>
      <c r="J150" s="258"/>
      <c r="K150" s="258"/>
      <c r="L150" s="258"/>
      <c r="M150" s="258"/>
      <c r="N150" s="258"/>
      <c r="O150" s="258"/>
      <c r="P150" s="258"/>
      <c r="Q150" s="258"/>
      <c r="R150" s="258"/>
      <c r="S150" s="258"/>
      <c r="T150" s="262"/>
      <c r="U150" s="343"/>
      <c r="V150" s="273" t="s">
        <v>331</v>
      </c>
      <c r="W150" s="268"/>
      <c r="X150" s="269"/>
      <c r="Y150" s="3"/>
      <c r="Z150" s="221"/>
    </row>
    <row r="151" spans="1:26" ht="14.45" customHeight="1">
      <c r="A151" s="144" t="s">
        <v>467</v>
      </c>
      <c r="B151" s="259" t="s">
        <v>766</v>
      </c>
      <c r="C151" s="258"/>
      <c r="D151" s="258"/>
      <c r="E151" s="258"/>
      <c r="F151" s="260"/>
      <c r="G151" s="258"/>
      <c r="H151" s="258"/>
      <c r="I151" s="258"/>
      <c r="J151" s="258"/>
      <c r="K151" s="258"/>
      <c r="L151" s="258"/>
      <c r="M151" s="258"/>
      <c r="N151" s="258"/>
      <c r="O151" s="258"/>
      <c r="P151" s="258"/>
      <c r="Q151" s="258"/>
      <c r="R151" s="258"/>
      <c r="S151" s="258"/>
      <c r="T151" s="262"/>
      <c r="U151" s="343"/>
      <c r="V151" s="273" t="s">
        <v>331</v>
      </c>
      <c r="W151" s="268"/>
      <c r="X151" s="269"/>
      <c r="Y151" s="3"/>
      <c r="Z151" s="221"/>
    </row>
    <row r="152" spans="1:26" ht="14.45" customHeight="1">
      <c r="A152" s="144" t="s">
        <v>389</v>
      </c>
      <c r="B152" s="259" t="s">
        <v>766</v>
      </c>
      <c r="C152" s="258"/>
      <c r="D152" s="258"/>
      <c r="E152" s="258"/>
      <c r="F152" s="260"/>
      <c r="G152" s="258"/>
      <c r="H152" s="258"/>
      <c r="I152" s="258"/>
      <c r="J152" s="258"/>
      <c r="K152" s="258"/>
      <c r="L152" s="258"/>
      <c r="M152" s="258"/>
      <c r="N152" s="258"/>
      <c r="O152" s="258"/>
      <c r="P152" s="258"/>
      <c r="Q152" s="258"/>
      <c r="R152" s="258"/>
      <c r="S152" s="258"/>
      <c r="T152" s="262"/>
      <c r="U152" s="343"/>
      <c r="V152" s="273" t="s">
        <v>331</v>
      </c>
      <c r="W152" s="268"/>
      <c r="X152" s="269"/>
      <c r="Y152" s="3"/>
      <c r="Z152" s="221"/>
    </row>
    <row r="153" spans="1:26" ht="14.45" customHeight="1">
      <c r="A153" s="144" t="s">
        <v>464</v>
      </c>
      <c r="B153" s="259" t="s">
        <v>766</v>
      </c>
      <c r="C153" s="258"/>
      <c r="D153" s="258"/>
      <c r="E153" s="258"/>
      <c r="F153" s="260"/>
      <c r="G153" s="258"/>
      <c r="H153" s="258"/>
      <c r="I153" s="258"/>
      <c r="J153" s="258"/>
      <c r="K153" s="258"/>
      <c r="L153" s="258"/>
      <c r="M153" s="258"/>
      <c r="N153" s="258"/>
      <c r="O153" s="258"/>
      <c r="P153" s="258"/>
      <c r="Q153" s="258"/>
      <c r="R153" s="258"/>
      <c r="S153" s="258"/>
      <c r="T153" s="262"/>
      <c r="U153" s="343"/>
      <c r="V153" s="273" t="s">
        <v>331</v>
      </c>
      <c r="W153" s="268"/>
      <c r="X153" s="269"/>
      <c r="Y153" s="3"/>
      <c r="Z153" s="221"/>
    </row>
    <row r="154" spans="1:26" ht="14.45" customHeight="1">
      <c r="A154" s="144" t="s">
        <v>465</v>
      </c>
      <c r="B154" s="259" t="s">
        <v>766</v>
      </c>
      <c r="C154" s="258"/>
      <c r="D154" s="258"/>
      <c r="E154" s="258"/>
      <c r="F154" s="260"/>
      <c r="G154" s="258"/>
      <c r="H154" s="258"/>
      <c r="I154" s="258"/>
      <c r="J154" s="258"/>
      <c r="K154" s="258"/>
      <c r="L154" s="258"/>
      <c r="M154" s="258"/>
      <c r="N154" s="258"/>
      <c r="O154" s="258"/>
      <c r="P154" s="258"/>
      <c r="Q154" s="258"/>
      <c r="R154" s="258"/>
      <c r="S154" s="258"/>
      <c r="T154" s="262"/>
      <c r="U154" s="343"/>
      <c r="V154" s="273" t="s">
        <v>331</v>
      </c>
      <c r="W154" s="268"/>
      <c r="X154" s="269"/>
      <c r="Y154" s="3"/>
      <c r="Z154" s="221"/>
    </row>
    <row r="155" spans="1:26" ht="14.45" customHeight="1">
      <c r="A155" s="144" t="s">
        <v>466</v>
      </c>
      <c r="B155" s="259" t="s">
        <v>766</v>
      </c>
      <c r="C155" s="258"/>
      <c r="D155" s="258"/>
      <c r="E155" s="258"/>
      <c r="F155" s="260"/>
      <c r="G155" s="258"/>
      <c r="H155" s="258"/>
      <c r="I155" s="258"/>
      <c r="J155" s="258"/>
      <c r="K155" s="258"/>
      <c r="L155" s="258"/>
      <c r="M155" s="258"/>
      <c r="N155" s="258"/>
      <c r="O155" s="258"/>
      <c r="P155" s="258"/>
      <c r="Q155" s="258"/>
      <c r="R155" s="258"/>
      <c r="S155" s="258"/>
      <c r="T155" s="262"/>
      <c r="U155" s="343"/>
      <c r="V155" s="273" t="s">
        <v>331</v>
      </c>
      <c r="W155" s="268"/>
      <c r="X155" s="269"/>
      <c r="Y155" s="3"/>
      <c r="Z155" s="221"/>
    </row>
    <row r="156" spans="1:26" ht="14.45" customHeight="1">
      <c r="A156" s="144" t="s">
        <v>390</v>
      </c>
      <c r="B156" s="259" t="s">
        <v>766</v>
      </c>
      <c r="C156" s="258"/>
      <c r="D156" s="258"/>
      <c r="E156" s="258"/>
      <c r="F156" s="260"/>
      <c r="G156" s="258"/>
      <c r="H156" s="258"/>
      <c r="I156" s="258"/>
      <c r="J156" s="258"/>
      <c r="K156" s="258"/>
      <c r="L156" s="258"/>
      <c r="M156" s="258"/>
      <c r="N156" s="258"/>
      <c r="O156" s="258"/>
      <c r="P156" s="258"/>
      <c r="Q156" s="258"/>
      <c r="R156" s="258"/>
      <c r="S156" s="258"/>
      <c r="T156" s="262"/>
      <c r="U156" s="343"/>
      <c r="V156" s="273" t="s">
        <v>331</v>
      </c>
      <c r="W156" s="268"/>
      <c r="X156" s="269"/>
      <c r="Y156" s="3"/>
      <c r="Z156" s="221"/>
    </row>
    <row r="157" spans="1:26">
      <c r="A157" s="144" t="s">
        <v>391</v>
      </c>
      <c r="B157" s="237">
        <v>3.3333333333333333E-2</v>
      </c>
      <c r="C157" s="81">
        <v>3</v>
      </c>
      <c r="D157" s="81">
        <v>0.9</v>
      </c>
      <c r="E157" s="81">
        <v>1</v>
      </c>
      <c r="F157" s="317">
        <v>245428.18640799998</v>
      </c>
      <c r="H157" s="152">
        <v>1</v>
      </c>
      <c r="I157" s="3"/>
      <c r="J157" s="3"/>
      <c r="L157" s="156" t="s">
        <v>331</v>
      </c>
      <c r="M157" s="156" t="s">
        <v>331</v>
      </c>
      <c r="N157" s="156" t="s">
        <v>331</v>
      </c>
      <c r="P157" s="3"/>
      <c r="Q157" s="3"/>
      <c r="R157" s="3"/>
      <c r="T157" s="347">
        <v>627725.32999999996</v>
      </c>
      <c r="U157" s="343">
        <v>1032183.1750298364</v>
      </c>
      <c r="V157" s="273" t="s">
        <v>331</v>
      </c>
      <c r="W157" s="266" t="s">
        <v>331</v>
      </c>
      <c r="X157" s="267" t="s">
        <v>331</v>
      </c>
      <c r="Y157" s="285" t="s">
        <v>810</v>
      </c>
      <c r="Z157" s="221"/>
    </row>
    <row r="158" spans="1:26">
      <c r="A158" s="144" t="s">
        <v>468</v>
      </c>
      <c r="B158" s="237">
        <v>2.4657534246575342E-2</v>
      </c>
      <c r="C158" s="81">
        <v>6.2</v>
      </c>
      <c r="D158" s="81">
        <v>1</v>
      </c>
      <c r="E158" s="81">
        <v>1.8</v>
      </c>
      <c r="F158" s="317">
        <v>294161.1761230001</v>
      </c>
      <c r="H158" s="152">
        <v>1</v>
      </c>
      <c r="I158" s="3"/>
      <c r="J158" s="3"/>
      <c r="L158" s="156" t="s">
        <v>331</v>
      </c>
      <c r="M158" s="156" t="s">
        <v>331</v>
      </c>
      <c r="N158" s="156" t="s">
        <v>331</v>
      </c>
      <c r="P158" s="3"/>
      <c r="Q158" s="3"/>
      <c r="R158" s="3"/>
      <c r="T158" s="347">
        <v>818302.85</v>
      </c>
      <c r="U158" s="343">
        <v>823863.89629749674</v>
      </c>
      <c r="V158" s="273" t="s">
        <v>331</v>
      </c>
      <c r="W158" s="266" t="s">
        <v>331</v>
      </c>
      <c r="X158" s="267" t="s">
        <v>331</v>
      </c>
      <c r="Y158" s="285" t="s">
        <v>810</v>
      </c>
      <c r="Z158" s="221"/>
    </row>
    <row r="159" spans="1:26" ht="14.45" customHeight="1">
      <c r="A159" s="144" t="s">
        <v>469</v>
      </c>
      <c r="B159" s="259" t="s">
        <v>766</v>
      </c>
      <c r="C159" s="258"/>
      <c r="D159" s="258"/>
      <c r="E159" s="258"/>
      <c r="F159" s="260"/>
      <c r="G159" s="258"/>
      <c r="H159" s="258"/>
      <c r="I159" s="258"/>
      <c r="J159" s="258"/>
      <c r="K159" s="258"/>
      <c r="L159" s="258"/>
      <c r="M159" s="258"/>
      <c r="N159" s="258"/>
      <c r="O159" s="258"/>
      <c r="P159" s="258"/>
      <c r="Q159" s="258"/>
      <c r="R159" s="258"/>
      <c r="S159" s="258"/>
      <c r="T159" s="262"/>
      <c r="U159" s="343"/>
      <c r="V159" s="273" t="s">
        <v>331</v>
      </c>
      <c r="W159" s="268"/>
      <c r="X159" s="269"/>
      <c r="Y159" s="3"/>
      <c r="Z159" s="221"/>
    </row>
    <row r="160" spans="1:26" ht="30">
      <c r="A160" s="144" t="s">
        <v>470</v>
      </c>
      <c r="B160" s="289">
        <v>4.1666666666666664E-2</v>
      </c>
      <c r="C160" s="202">
        <v>3.6</v>
      </c>
      <c r="D160" s="202">
        <v>1.2</v>
      </c>
      <c r="E160" s="202">
        <v>1.3</v>
      </c>
      <c r="F160" s="290">
        <v>258898.92722100011</v>
      </c>
      <c r="G160" s="203"/>
      <c r="H160" s="165">
        <v>1</v>
      </c>
      <c r="I160" s="165"/>
      <c r="J160" s="165"/>
      <c r="K160" s="153"/>
      <c r="L160" s="166" t="s">
        <v>331</v>
      </c>
      <c r="M160" s="166" t="s">
        <v>331</v>
      </c>
      <c r="N160" s="166" t="s">
        <v>331</v>
      </c>
      <c r="O160" s="153"/>
      <c r="P160" s="166"/>
      <c r="Q160" s="166"/>
      <c r="R160" s="166"/>
      <c r="S160" s="203"/>
      <c r="T160" s="345"/>
      <c r="U160" s="343">
        <v>1564402.875</v>
      </c>
      <c r="V160" s="273" t="s">
        <v>331</v>
      </c>
      <c r="W160" s="21"/>
      <c r="X160" s="296">
        <v>127576.63</v>
      </c>
      <c r="Y160" s="200" t="s">
        <v>815</v>
      </c>
      <c r="Z160" s="221" t="s">
        <v>800</v>
      </c>
    </row>
    <row r="161" spans="1:25" ht="14.45" customHeight="1">
      <c r="A161" s="144" t="s">
        <v>471</v>
      </c>
      <c r="B161" s="315" t="s">
        <v>766</v>
      </c>
      <c r="C161" s="261"/>
      <c r="D161" s="261"/>
      <c r="E161" s="261"/>
      <c r="F161" s="315"/>
      <c r="G161" s="261"/>
      <c r="H161" s="261"/>
      <c r="I161" s="261"/>
      <c r="J161" s="261"/>
      <c r="K161" s="261"/>
      <c r="L161" s="261"/>
      <c r="M161" s="261"/>
      <c r="N161" s="261"/>
      <c r="O161" s="261"/>
      <c r="P161" s="261"/>
      <c r="Q161" s="261"/>
      <c r="R161" s="261"/>
      <c r="S161" s="341"/>
      <c r="T161" s="261"/>
      <c r="U161" s="343"/>
      <c r="V161" s="261"/>
      <c r="W161" s="261"/>
      <c r="X161" s="280"/>
      <c r="Y161" s="3"/>
    </row>
    <row r="162" spans="1:25">
      <c r="A162" s="144" t="s">
        <v>537</v>
      </c>
      <c r="B162" s="316">
        <v>2.1190476190476191</v>
      </c>
      <c r="C162" s="232">
        <v>4.4000000000000004</v>
      </c>
      <c r="D162" s="232">
        <v>0.8</v>
      </c>
      <c r="E162" s="232">
        <v>1</v>
      </c>
      <c r="F162" s="318">
        <v>107838.08207199999</v>
      </c>
      <c r="G162" s="233"/>
      <c r="H162" s="234">
        <v>1</v>
      </c>
      <c r="I162" s="233"/>
      <c r="J162" s="233"/>
      <c r="K162" s="233"/>
      <c r="L162" s="288" t="s">
        <v>798</v>
      </c>
      <c r="M162" s="286"/>
      <c r="N162" s="286"/>
      <c r="O162" s="286"/>
      <c r="P162" s="286"/>
      <c r="Q162" s="287"/>
      <c r="R162" s="251"/>
      <c r="S162" s="342"/>
      <c r="T162" s="251"/>
      <c r="U162" s="343">
        <v>1898568</v>
      </c>
      <c r="V162" s="251"/>
      <c r="W162" s="251"/>
      <c r="X162" s="337"/>
      <c r="Y162" s="200" t="s">
        <v>811</v>
      </c>
    </row>
    <row r="163" spans="1:25">
      <c r="A163" s="15"/>
      <c r="B163" s="15"/>
      <c r="C163" s="254"/>
      <c r="D163" s="254"/>
      <c r="E163" s="254"/>
      <c r="F163" s="319"/>
      <c r="G163" s="21"/>
      <c r="H163" s="255"/>
      <c r="I163" s="21"/>
      <c r="J163" s="21"/>
      <c r="K163" s="21"/>
      <c r="L163" s="256"/>
      <c r="M163" s="256"/>
      <c r="N163" s="257"/>
      <c r="O163" s="257"/>
      <c r="P163" s="257"/>
      <c r="Q163" s="257"/>
      <c r="R163" s="257"/>
      <c r="S163" s="257"/>
      <c r="T163" s="257"/>
      <c r="U163" s="294">
        <f>SUM(U6:U162)</f>
        <v>157565891.4356786</v>
      </c>
      <c r="V163" s="294"/>
      <c r="W163" s="294">
        <f>SUM(W5:W162)</f>
        <v>8812724.1499999985</v>
      </c>
      <c r="X163" s="338">
        <f>SUM(X5:X162)</f>
        <v>863816.86</v>
      </c>
      <c r="Y163" s="335"/>
    </row>
    <row r="164" spans="1:25">
      <c r="A164" s="297" t="s">
        <v>816</v>
      </c>
      <c r="B164" s="21"/>
      <c r="C164" s="298"/>
      <c r="F164" s="276">
        <v>136440785.96851295</v>
      </c>
      <c r="U164" s="21"/>
      <c r="V164" s="21"/>
      <c r="W164" s="21"/>
      <c r="X164" s="336"/>
      <c r="Y164" s="336"/>
    </row>
  </sheetData>
  <autoFilter ref="A4:AC162" xr:uid="{00000000-0001-0000-0400-000000000000}"/>
  <sortState ref="A5:A157">
    <sortCondition ref="A157"/>
  </sortState>
  <mergeCells count="13">
    <mergeCell ref="T145:T148"/>
    <mergeCell ref="A3:A4"/>
    <mergeCell ref="H2:R2"/>
    <mergeCell ref="B3:B4"/>
    <mergeCell ref="C3:C4"/>
    <mergeCell ref="D3:D4"/>
    <mergeCell ref="E3:E4"/>
    <mergeCell ref="F3:F4"/>
    <mergeCell ref="U2:X2"/>
    <mergeCell ref="U3:X3"/>
    <mergeCell ref="H3:J3"/>
    <mergeCell ref="L3:N3"/>
    <mergeCell ref="P3:R3"/>
  </mergeCells>
  <phoneticPr fontId="27" type="noConversion"/>
  <printOptions horizontalCentered="1" verticalCentered="1"/>
  <pageMargins left="0.23622047244094491" right="0.23622047244094491" top="0.74803149606299213" bottom="0.74803149606299213" header="0.31496062992125984" footer="0.31496062992125984"/>
  <pageSetup paperSize="8" scale="54" orientation="landscape" horizontalDpi="4294967293" r:id="rId1"/>
  <headerFooter>
    <oddFooter>&amp;L&amp;D&amp;C&amp;A_x000D_&amp;1#&amp;"Calibri"&amp;10&amp;K000000 Classificazione: C3 - Riservato&amp;R&amp;N</oddFooter>
  </headerFooter>
  <colBreaks count="1" manualBreakCount="1">
    <brk id="24" max="13"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tabColor rgb="FFFF0000"/>
  </sheetPr>
  <dimension ref="A1:BI158"/>
  <sheetViews>
    <sheetView tabSelected="1" topLeftCell="B149" zoomScale="80" zoomScaleNormal="80" workbookViewId="0">
      <selection activeCell="B124" sqref="B124:AA124"/>
    </sheetView>
  </sheetViews>
  <sheetFormatPr defaultRowHeight="15"/>
  <cols>
    <col min="1" max="1" width="44.7109375" customWidth="1"/>
    <col min="2" max="2" width="11.28515625" customWidth="1"/>
    <col min="3" max="3" width="9.7109375" customWidth="1"/>
    <col min="4" max="4" width="13.7109375" customWidth="1"/>
    <col min="5" max="5" width="13.42578125" customWidth="1"/>
    <col min="6" max="6" width="13" customWidth="1"/>
    <col min="7" max="8" width="14.28515625" customWidth="1"/>
    <col min="9" max="9" width="12.140625" customWidth="1"/>
    <col min="10" max="10" width="16.140625" customWidth="1"/>
    <col min="11" max="11" width="11.28515625" customWidth="1"/>
    <col min="12" max="12" width="9.7109375" customWidth="1"/>
    <col min="13" max="13" width="12.42578125" customWidth="1"/>
    <col min="14" max="14" width="13.42578125" customWidth="1"/>
    <col min="15" max="15" width="15.28515625" customWidth="1"/>
    <col min="16" max="17" width="12.5703125" customWidth="1"/>
    <col min="18" max="18" width="11.7109375" customWidth="1"/>
    <col min="19" max="19" width="12.42578125" customWidth="1"/>
    <col min="20" max="20" width="11.28515625" customWidth="1"/>
    <col min="21" max="21" width="11.42578125" bestFit="1" customWidth="1"/>
    <col min="22" max="22" width="14.140625" customWidth="1"/>
    <col min="23" max="23" width="12.7109375" customWidth="1"/>
    <col min="24" max="24" width="12.5703125" customWidth="1"/>
    <col min="25" max="25" width="12.28515625" customWidth="1"/>
    <col min="26" max="26" width="12.7109375" customWidth="1"/>
    <col min="27" max="27" width="11.85546875" customWidth="1"/>
    <col min="28" max="28" width="12.28515625" bestFit="1" customWidth="1"/>
    <col min="29" max="29" width="44.7109375" customWidth="1"/>
    <col min="30" max="30" width="11.28515625" customWidth="1"/>
    <col min="31" max="31" width="9.7109375" customWidth="1"/>
    <col min="32" max="32" width="13.7109375" customWidth="1"/>
    <col min="33" max="33" width="13.42578125" customWidth="1"/>
    <col min="34" max="34" width="13" customWidth="1"/>
    <col min="35" max="35" width="12.28515625" customWidth="1"/>
    <col min="36" max="36" width="14.28515625" customWidth="1"/>
    <col min="37" max="37" width="12.140625" customWidth="1"/>
    <col min="38" max="38" width="12.7109375" bestFit="1" customWidth="1"/>
    <col min="39" max="39" width="11.28515625" customWidth="1"/>
    <col min="40" max="40" width="9.7109375" customWidth="1"/>
    <col min="41" max="41" width="12.42578125" customWidth="1"/>
    <col min="42" max="42" width="13.42578125" customWidth="1"/>
    <col min="43" max="43" width="15.28515625" customWidth="1"/>
    <col min="44" max="45" width="12.5703125" customWidth="1"/>
    <col min="46" max="46" width="11.7109375" customWidth="1"/>
    <col min="47" max="47" width="11.7109375" bestFit="1" customWidth="1"/>
    <col min="48" max="48" width="11.28515625" customWidth="1"/>
    <col min="49" max="49" width="9.7109375" customWidth="1"/>
    <col min="50" max="50" width="14.140625" customWidth="1"/>
    <col min="51" max="51" width="12.7109375" customWidth="1"/>
    <col min="52" max="52" width="12.5703125" customWidth="1"/>
    <col min="53" max="53" width="12.28515625" customWidth="1"/>
    <col min="54" max="54" width="12.7109375" customWidth="1"/>
    <col min="55" max="55" width="11.85546875" customWidth="1"/>
    <col min="56" max="56" width="12.42578125" customWidth="1"/>
    <col min="58" max="58" width="26.140625" customWidth="1"/>
  </cols>
  <sheetData>
    <row r="1" spans="1:61">
      <c r="A1" s="511" t="s">
        <v>334</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C1" s="511" t="s">
        <v>334</v>
      </c>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c r="BB1" s="511"/>
      <c r="BC1" s="511"/>
    </row>
    <row r="2" spans="1:61">
      <c r="A2" s="299" t="s">
        <v>268</v>
      </c>
      <c r="B2" s="512" t="s">
        <v>269</v>
      </c>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C2" s="299" t="s">
        <v>268</v>
      </c>
      <c r="AD2" s="512" t="s">
        <v>332</v>
      </c>
      <c r="AE2" s="513"/>
      <c r="AF2" s="513"/>
      <c r="AG2" s="513"/>
      <c r="AH2" s="513"/>
      <c r="AI2" s="513"/>
      <c r="AJ2" s="513"/>
      <c r="AK2" s="513"/>
      <c r="AL2" s="513"/>
      <c r="AM2" s="513"/>
      <c r="AN2" s="513"/>
      <c r="AO2" s="513"/>
      <c r="AP2" s="513"/>
      <c r="AQ2" s="513"/>
      <c r="AR2" s="513"/>
      <c r="AS2" s="513"/>
      <c r="AT2" s="513"/>
      <c r="AU2" s="513"/>
      <c r="AV2" s="513"/>
      <c r="AW2" s="513"/>
      <c r="AX2" s="513"/>
      <c r="AY2" s="513"/>
      <c r="AZ2" s="513"/>
      <c r="BA2" s="513"/>
      <c r="BB2" s="513"/>
      <c r="BC2" s="513"/>
    </row>
    <row r="3" spans="1:61" ht="18.600000000000001" customHeight="1">
      <c r="A3" s="514" t="s">
        <v>261</v>
      </c>
      <c r="B3" s="516" t="s">
        <v>803</v>
      </c>
      <c r="C3" s="516"/>
      <c r="D3" s="516"/>
      <c r="E3" s="516"/>
      <c r="F3" s="516"/>
      <c r="G3" s="516"/>
      <c r="H3" s="516"/>
      <c r="I3" s="516"/>
      <c r="J3" s="25"/>
      <c r="K3" s="516" t="s">
        <v>804</v>
      </c>
      <c r="L3" s="516"/>
      <c r="M3" s="516"/>
      <c r="N3" s="516"/>
      <c r="O3" s="516"/>
      <c r="P3" s="516"/>
      <c r="Q3" s="516"/>
      <c r="R3" s="516"/>
      <c r="S3" s="25"/>
      <c r="T3" s="516" t="s">
        <v>805</v>
      </c>
      <c r="U3" s="516"/>
      <c r="V3" s="516"/>
      <c r="W3" s="516"/>
      <c r="X3" s="516"/>
      <c r="Y3" s="516"/>
      <c r="Z3" s="516"/>
      <c r="AA3" s="516"/>
      <c r="AC3" s="514" t="s">
        <v>261</v>
      </c>
      <c r="AD3" s="515" t="s">
        <v>803</v>
      </c>
      <c r="AE3" s="515"/>
      <c r="AF3" s="515"/>
      <c r="AG3" s="515"/>
      <c r="AH3" s="515"/>
      <c r="AI3" s="515"/>
      <c r="AJ3" s="515"/>
      <c r="AK3" s="515"/>
      <c r="AL3" s="25"/>
      <c r="AM3" s="515" t="s">
        <v>804</v>
      </c>
      <c r="AN3" s="515"/>
      <c r="AO3" s="515"/>
      <c r="AP3" s="515"/>
      <c r="AQ3" s="515"/>
      <c r="AR3" s="515"/>
      <c r="AS3" s="515"/>
      <c r="AT3" s="515"/>
      <c r="AU3" s="25"/>
      <c r="AV3" s="515" t="s">
        <v>805</v>
      </c>
      <c r="AW3" s="515"/>
      <c r="AX3" s="515"/>
      <c r="AY3" s="515"/>
      <c r="AZ3" s="515"/>
      <c r="BA3" s="515"/>
      <c r="BB3" s="515"/>
      <c r="BC3" s="515"/>
    </row>
    <row r="4" spans="1:61">
      <c r="A4" s="514"/>
      <c r="B4" s="161" t="s">
        <v>133</v>
      </c>
      <c r="C4" s="162" t="s">
        <v>135</v>
      </c>
      <c r="D4" s="162" t="s">
        <v>137</v>
      </c>
      <c r="E4" s="162" t="s">
        <v>139</v>
      </c>
      <c r="F4" s="162" t="s">
        <v>141</v>
      </c>
      <c r="G4" s="162" t="s">
        <v>143</v>
      </c>
      <c r="H4" s="162" t="s">
        <v>145</v>
      </c>
      <c r="I4" s="162" t="s">
        <v>147</v>
      </c>
      <c r="J4" s="21"/>
      <c r="K4" s="161" t="s">
        <v>150</v>
      </c>
      <c r="L4" s="162" t="s">
        <v>151</v>
      </c>
      <c r="M4" s="162" t="s">
        <v>152</v>
      </c>
      <c r="N4" s="162" t="s">
        <v>153</v>
      </c>
      <c r="O4" s="162" t="s">
        <v>154</v>
      </c>
      <c r="P4" s="162" t="s">
        <v>155</v>
      </c>
      <c r="Q4" s="162" t="s">
        <v>156</v>
      </c>
      <c r="R4" s="162" t="s">
        <v>157</v>
      </c>
      <c r="S4" s="21"/>
      <c r="T4" s="161" t="s">
        <v>159</v>
      </c>
      <c r="U4" s="161" t="s">
        <v>160</v>
      </c>
      <c r="V4" s="161" t="s">
        <v>161</v>
      </c>
      <c r="W4" s="161" t="s">
        <v>162</v>
      </c>
      <c r="X4" s="161" t="s">
        <v>163</v>
      </c>
      <c r="Y4" s="161" t="s">
        <v>164</v>
      </c>
      <c r="Z4" s="161" t="s">
        <v>165</v>
      </c>
      <c r="AA4" s="161" t="s">
        <v>166</v>
      </c>
      <c r="AC4" s="514"/>
      <c r="AD4" s="300" t="s">
        <v>303</v>
      </c>
      <c r="AE4" s="300" t="s">
        <v>304</v>
      </c>
      <c r="AF4" s="300" t="s">
        <v>305</v>
      </c>
      <c r="AG4" s="300" t="s">
        <v>306</v>
      </c>
      <c r="AH4" s="300" t="s">
        <v>307</v>
      </c>
      <c r="AI4" s="300" t="s">
        <v>308</v>
      </c>
      <c r="AJ4" s="300" t="s">
        <v>309</v>
      </c>
      <c r="AK4" s="301" t="s">
        <v>310</v>
      </c>
      <c r="AL4" s="21"/>
      <c r="AM4" s="302" t="s">
        <v>313</v>
      </c>
      <c r="AN4" s="300" t="s">
        <v>314</v>
      </c>
      <c r="AO4" s="300" t="s">
        <v>315</v>
      </c>
      <c r="AP4" s="300" t="s">
        <v>316</v>
      </c>
      <c r="AQ4" s="300" t="s">
        <v>317</v>
      </c>
      <c r="AR4" s="300" t="s">
        <v>318</v>
      </c>
      <c r="AS4" s="300" t="s">
        <v>319</v>
      </c>
      <c r="AT4" s="301" t="s">
        <v>320</v>
      </c>
      <c r="AU4" s="21"/>
      <c r="AV4" s="302" t="s">
        <v>322</v>
      </c>
      <c r="AW4" s="303" t="s">
        <v>323</v>
      </c>
      <c r="AX4" s="303" t="s">
        <v>324</v>
      </c>
      <c r="AY4" s="303" t="s">
        <v>325</v>
      </c>
      <c r="AZ4" s="303" t="s">
        <v>326</v>
      </c>
      <c r="BA4" s="303" t="s">
        <v>327</v>
      </c>
      <c r="BB4" s="303" t="s">
        <v>328</v>
      </c>
      <c r="BC4" s="75" t="s">
        <v>329</v>
      </c>
      <c r="BE4" s="133"/>
      <c r="BF4" s="133"/>
      <c r="BG4" s="133"/>
      <c r="BH4" s="133"/>
      <c r="BI4" s="133"/>
    </row>
    <row r="5" spans="1:61" hidden="1">
      <c r="A5" s="144" t="s">
        <v>395</v>
      </c>
      <c r="B5" s="507" t="s">
        <v>765</v>
      </c>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17">
        <f>SUM(T5:AA5)</f>
        <v>0</v>
      </c>
      <c r="AC5" s="144" t="s">
        <v>395</v>
      </c>
      <c r="AD5" s="507" t="s">
        <v>765</v>
      </c>
      <c r="AE5" s="507"/>
      <c r="AF5" s="507"/>
      <c r="AG5" s="507"/>
      <c r="AH5" s="507"/>
      <c r="AI5" s="507"/>
      <c r="AJ5" s="507"/>
      <c r="AK5" s="507"/>
      <c r="AL5" s="507"/>
      <c r="AM5" s="507"/>
      <c r="AN5" s="507"/>
      <c r="AO5" s="507"/>
      <c r="AP5" s="507"/>
      <c r="AQ5" s="507"/>
      <c r="AR5" s="507"/>
      <c r="AS5" s="507"/>
      <c r="AT5" s="507"/>
      <c r="AU5" s="507"/>
      <c r="AV5" s="507"/>
      <c r="AW5" s="507"/>
      <c r="AX5" s="507"/>
      <c r="AY5" s="507"/>
      <c r="AZ5" s="507"/>
      <c r="BA5" s="507"/>
      <c r="BB5" s="507"/>
      <c r="BC5" s="507"/>
      <c r="BD5" s="17">
        <f>SUM(AV5:BC5)</f>
        <v>0</v>
      </c>
      <c r="BE5" s="133"/>
      <c r="BF5" s="133"/>
      <c r="BG5" s="133"/>
      <c r="BH5" s="133"/>
      <c r="BI5" s="133"/>
    </row>
    <row r="6" spans="1:61">
      <c r="A6" s="144" t="s">
        <v>396</v>
      </c>
      <c r="B6" s="238">
        <v>0</v>
      </c>
      <c r="C6" s="238">
        <v>0</v>
      </c>
      <c r="D6" s="238">
        <v>3960071.25</v>
      </c>
      <c r="E6" s="238">
        <v>0</v>
      </c>
      <c r="F6" s="238">
        <v>6263.6962890625</v>
      </c>
      <c r="G6" s="238">
        <v>382735.6875</v>
      </c>
      <c r="H6" s="238">
        <v>5770.7724609375</v>
      </c>
      <c r="I6" s="238">
        <v>163290.359375</v>
      </c>
      <c r="J6" s="304">
        <f t="shared" ref="J6:J69" si="0">SUM(B6:I6)</f>
        <v>4518131.765625</v>
      </c>
      <c r="K6" s="238">
        <v>0</v>
      </c>
      <c r="L6" s="238">
        <v>0</v>
      </c>
      <c r="M6" s="238">
        <v>2655309.25</v>
      </c>
      <c r="N6" s="238">
        <v>0</v>
      </c>
      <c r="O6" s="238">
        <v>3804.698974609375</v>
      </c>
      <c r="P6" s="238">
        <v>319922.0625</v>
      </c>
      <c r="Q6" s="238">
        <v>3206.832275390625</v>
      </c>
      <c r="R6" s="238">
        <v>124069.46875</v>
      </c>
      <c r="S6" s="17">
        <f>SUM(K6:R6)</f>
        <v>3106312.3125</v>
      </c>
      <c r="T6" s="238">
        <v>0</v>
      </c>
      <c r="U6" s="238">
        <v>0</v>
      </c>
      <c r="V6" s="238">
        <v>2646787.75</v>
      </c>
      <c r="W6" s="238">
        <v>0</v>
      </c>
      <c r="X6" s="238">
        <v>3804.698974609375</v>
      </c>
      <c r="Y6" s="238">
        <v>261877.4375</v>
      </c>
      <c r="Z6" s="238">
        <v>3206.832275390625</v>
      </c>
      <c r="AA6" s="238">
        <v>124069.46875</v>
      </c>
      <c r="AB6" s="17">
        <f t="shared" ref="AB6:AB69" si="1">SUM(T6:AA6)</f>
        <v>3039746.1875</v>
      </c>
      <c r="AC6" s="144" t="s">
        <v>396</v>
      </c>
      <c r="AD6" s="238">
        <v>0</v>
      </c>
      <c r="AE6" s="238">
        <v>0</v>
      </c>
      <c r="AF6" s="238">
        <v>3960071.25</v>
      </c>
      <c r="AG6" s="238">
        <v>0</v>
      </c>
      <c r="AH6" s="238">
        <v>6263.6962890625</v>
      </c>
      <c r="AI6" s="238">
        <v>382735.6875</v>
      </c>
      <c r="AJ6" s="238">
        <v>5770.7724609375</v>
      </c>
      <c r="AK6" s="238">
        <v>163290.359375</v>
      </c>
      <c r="AL6" s="17">
        <f t="shared" ref="AL6:AL10" si="2">SUM(AD6:AK6)</f>
        <v>4518131.765625</v>
      </c>
      <c r="AM6" s="238">
        <v>0</v>
      </c>
      <c r="AN6" s="238">
        <v>0</v>
      </c>
      <c r="AO6" s="238">
        <v>2655309.25</v>
      </c>
      <c r="AP6" s="238">
        <v>0</v>
      </c>
      <c r="AQ6" s="238">
        <v>3804.698974609375</v>
      </c>
      <c r="AR6" s="238">
        <v>319922.0625</v>
      </c>
      <c r="AS6" s="238">
        <v>3206.832275390625</v>
      </c>
      <c r="AT6" s="238">
        <v>124069.46875</v>
      </c>
      <c r="AU6" s="17">
        <f>SUM(AM6:AT6)</f>
        <v>3106312.3125</v>
      </c>
      <c r="AV6" s="238">
        <v>0</v>
      </c>
      <c r="AW6" s="238">
        <v>0</v>
      </c>
      <c r="AX6" s="238">
        <v>2646787.75</v>
      </c>
      <c r="AY6" s="238">
        <v>0</v>
      </c>
      <c r="AZ6" s="238">
        <v>3804.698974609375</v>
      </c>
      <c r="BA6" s="238">
        <v>261877.4375</v>
      </c>
      <c r="BB6" s="238">
        <v>3206.832275390625</v>
      </c>
      <c r="BC6" s="238">
        <v>124069.46875</v>
      </c>
      <c r="BD6" s="17">
        <f t="shared" ref="BD6:BD69" si="3">SUM(AV6:BC6)</f>
        <v>3039746.1875</v>
      </c>
      <c r="BE6" s="133"/>
      <c r="BF6" s="133"/>
      <c r="BG6" s="133"/>
      <c r="BH6" s="133"/>
      <c r="BI6" s="133"/>
    </row>
    <row r="7" spans="1:61">
      <c r="A7" s="144" t="s">
        <v>513</v>
      </c>
      <c r="B7" s="101">
        <v>0</v>
      </c>
      <c r="C7" s="101">
        <v>0</v>
      </c>
      <c r="D7" s="101">
        <v>3770812.5</v>
      </c>
      <c r="E7" s="101">
        <v>0</v>
      </c>
      <c r="F7" s="101">
        <v>40118.17578125</v>
      </c>
      <c r="G7" s="101">
        <v>1548726.625</v>
      </c>
      <c r="H7" s="101">
        <v>68886.8515625</v>
      </c>
      <c r="I7" s="101">
        <v>157377.421875</v>
      </c>
      <c r="J7" s="304">
        <f t="shared" si="0"/>
        <v>5585921.57421875</v>
      </c>
      <c r="K7" s="305">
        <v>0</v>
      </c>
      <c r="L7" s="305">
        <v>0</v>
      </c>
      <c r="M7" s="101">
        <v>2629344.5</v>
      </c>
      <c r="N7" s="101">
        <v>0</v>
      </c>
      <c r="O7" s="101">
        <v>18705.6484375</v>
      </c>
      <c r="P7" s="101">
        <v>1092042.5</v>
      </c>
      <c r="Q7" s="101">
        <v>30232.88671875</v>
      </c>
      <c r="R7" s="101">
        <v>123190.6796875</v>
      </c>
      <c r="S7" s="304">
        <f t="shared" ref="S7:S70" si="4">SUM(K7:R7)</f>
        <v>3893516.21484375</v>
      </c>
      <c r="T7" s="101">
        <v>0</v>
      </c>
      <c r="U7" s="305">
        <v>0</v>
      </c>
      <c r="V7" s="101">
        <v>2209607.5</v>
      </c>
      <c r="W7" s="101">
        <v>0</v>
      </c>
      <c r="X7" s="101">
        <v>18705.6484375</v>
      </c>
      <c r="Y7" s="101">
        <v>340729.125</v>
      </c>
      <c r="Z7" s="101">
        <v>30232.88671875</v>
      </c>
      <c r="AA7" s="305">
        <v>123190.6796875</v>
      </c>
      <c r="AB7" s="304">
        <f t="shared" si="1"/>
        <v>2722465.83984375</v>
      </c>
      <c r="AC7" s="144" t="s">
        <v>513</v>
      </c>
      <c r="AD7" s="101">
        <v>0</v>
      </c>
      <c r="AE7" s="101">
        <v>0</v>
      </c>
      <c r="AF7" s="101">
        <v>3770812.5</v>
      </c>
      <c r="AG7" s="101">
        <v>0</v>
      </c>
      <c r="AH7" s="101">
        <v>40118.17578125</v>
      </c>
      <c r="AI7" s="101">
        <v>1548726.625</v>
      </c>
      <c r="AJ7" s="101">
        <v>68886.8515625</v>
      </c>
      <c r="AK7" s="101">
        <v>157377.421875</v>
      </c>
      <c r="AL7" s="304">
        <f t="shared" si="2"/>
        <v>5585921.57421875</v>
      </c>
      <c r="AM7" s="305">
        <v>0</v>
      </c>
      <c r="AN7" s="305">
        <v>0</v>
      </c>
      <c r="AO7" s="101">
        <v>2629344.5</v>
      </c>
      <c r="AP7" s="101">
        <v>0</v>
      </c>
      <c r="AQ7" s="101">
        <v>18705.6484375</v>
      </c>
      <c r="AR7" s="101">
        <v>1092042.5</v>
      </c>
      <c r="AS7" s="101">
        <v>30232.88671875</v>
      </c>
      <c r="AT7" s="101">
        <v>123190.6796875</v>
      </c>
      <c r="AU7" s="304">
        <f t="shared" ref="AU7:AU10" si="5">SUM(AM7:AT7)</f>
        <v>3893516.21484375</v>
      </c>
      <c r="AV7" s="101">
        <v>0</v>
      </c>
      <c r="AW7" s="305">
        <v>0</v>
      </c>
      <c r="AX7" s="101">
        <v>2209607.5</v>
      </c>
      <c r="AY7" s="101">
        <v>0</v>
      </c>
      <c r="AZ7" s="101">
        <v>18705.6484375</v>
      </c>
      <c r="BA7" s="101">
        <v>340729.125</v>
      </c>
      <c r="BB7" s="101">
        <v>30232.88671875</v>
      </c>
      <c r="BC7" s="305">
        <v>123190.6796875</v>
      </c>
      <c r="BD7" s="304">
        <f t="shared" si="3"/>
        <v>2722465.83984375</v>
      </c>
      <c r="BE7" s="133"/>
      <c r="BF7" s="133"/>
      <c r="BG7" s="133"/>
      <c r="BH7" s="133"/>
      <c r="BI7" s="133"/>
    </row>
    <row r="8" spans="1:61">
      <c r="A8" s="144" t="s">
        <v>397</v>
      </c>
      <c r="B8" s="101">
        <v>0</v>
      </c>
      <c r="C8" s="101">
        <v>0</v>
      </c>
      <c r="D8" s="101">
        <v>699429.5625</v>
      </c>
      <c r="E8" s="101">
        <v>0</v>
      </c>
      <c r="F8" s="101">
        <v>38598.25390625</v>
      </c>
      <c r="G8" s="101">
        <v>178622.015625</v>
      </c>
      <c r="H8" s="101">
        <v>3357.174072265625</v>
      </c>
      <c r="I8" s="101">
        <v>48418.453125</v>
      </c>
      <c r="J8" s="304">
        <f t="shared" si="0"/>
        <v>968425.45922851563</v>
      </c>
      <c r="K8" s="101">
        <v>0</v>
      </c>
      <c r="L8" s="101">
        <v>0</v>
      </c>
      <c r="M8" s="101">
        <v>359821.84375</v>
      </c>
      <c r="N8" s="101">
        <v>0</v>
      </c>
      <c r="O8" s="101">
        <v>35534.5625</v>
      </c>
      <c r="P8" s="101">
        <v>108840.6171875</v>
      </c>
      <c r="Q8" s="101">
        <v>2609.507080078125</v>
      </c>
      <c r="R8" s="101">
        <v>39612.14453125</v>
      </c>
      <c r="S8" s="304">
        <f t="shared" si="4"/>
        <v>546418.67504882813</v>
      </c>
      <c r="T8" s="101">
        <v>0</v>
      </c>
      <c r="U8" s="101">
        <v>0</v>
      </c>
      <c r="V8" s="101">
        <v>268271.71875</v>
      </c>
      <c r="W8" s="101">
        <v>0</v>
      </c>
      <c r="X8" s="101">
        <v>35534.5625</v>
      </c>
      <c r="Y8" s="101">
        <v>36628.21484375</v>
      </c>
      <c r="Z8" s="101">
        <v>2609.507080078125</v>
      </c>
      <c r="AA8" s="101">
        <v>39612.14453125</v>
      </c>
      <c r="AB8" s="304">
        <f t="shared" si="1"/>
        <v>382656.14770507813</v>
      </c>
      <c r="AC8" s="144" t="s">
        <v>397</v>
      </c>
      <c r="AD8" s="101">
        <v>0</v>
      </c>
      <c r="AE8" s="101">
        <v>0</v>
      </c>
      <c r="AF8" s="101">
        <v>699429.5625</v>
      </c>
      <c r="AG8" s="101">
        <v>0</v>
      </c>
      <c r="AH8" s="101">
        <v>38598.25390625</v>
      </c>
      <c r="AI8" s="101">
        <v>178622.015625</v>
      </c>
      <c r="AJ8" s="101">
        <v>3357.174072265625</v>
      </c>
      <c r="AK8" s="101">
        <v>48418.453125</v>
      </c>
      <c r="AL8" s="304">
        <f t="shared" si="2"/>
        <v>968425.45922851563</v>
      </c>
      <c r="AM8" s="101">
        <v>0</v>
      </c>
      <c r="AN8" s="101">
        <v>0</v>
      </c>
      <c r="AO8" s="101">
        <v>359821.84375</v>
      </c>
      <c r="AP8" s="101">
        <v>0</v>
      </c>
      <c r="AQ8" s="101">
        <v>35534.5625</v>
      </c>
      <c r="AR8" s="101">
        <v>108840.6171875</v>
      </c>
      <c r="AS8" s="101">
        <v>2609.507080078125</v>
      </c>
      <c r="AT8" s="101">
        <v>39612.14453125</v>
      </c>
      <c r="AU8" s="304">
        <f t="shared" si="5"/>
        <v>546418.67504882813</v>
      </c>
      <c r="AV8" s="101">
        <v>0</v>
      </c>
      <c r="AW8" s="101">
        <v>0</v>
      </c>
      <c r="AX8" s="101">
        <v>268271.71875</v>
      </c>
      <c r="AY8" s="101">
        <v>0</v>
      </c>
      <c r="AZ8" s="101">
        <v>35534.5625</v>
      </c>
      <c r="BA8" s="101">
        <v>36628.21484375</v>
      </c>
      <c r="BB8" s="101">
        <v>2609.507080078125</v>
      </c>
      <c r="BC8" s="101">
        <v>39612.14453125</v>
      </c>
      <c r="BD8" s="304">
        <f t="shared" si="3"/>
        <v>382656.14770507813</v>
      </c>
      <c r="BE8" s="133"/>
      <c r="BF8" s="133"/>
      <c r="BG8" s="133"/>
      <c r="BH8" s="133"/>
      <c r="BI8" s="133"/>
    </row>
    <row r="9" spans="1:61">
      <c r="A9" s="144" t="s">
        <v>398</v>
      </c>
      <c r="B9" s="306">
        <v>0</v>
      </c>
      <c r="C9" s="306">
        <v>0</v>
      </c>
      <c r="D9" s="306">
        <v>2197143</v>
      </c>
      <c r="E9" s="306">
        <v>0</v>
      </c>
      <c r="F9" s="306">
        <v>22623.509765625</v>
      </c>
      <c r="G9" s="306">
        <v>643304.9375</v>
      </c>
      <c r="H9" s="306">
        <v>13494.0078125</v>
      </c>
      <c r="I9" s="306">
        <v>149631.78125</v>
      </c>
      <c r="J9" s="307">
        <f t="shared" si="0"/>
        <v>3026197.236328125</v>
      </c>
      <c r="K9" s="306">
        <v>0</v>
      </c>
      <c r="L9" s="306">
        <v>0</v>
      </c>
      <c r="M9" s="306">
        <v>1078414.625</v>
      </c>
      <c r="N9" s="306">
        <v>0</v>
      </c>
      <c r="O9" s="306">
        <v>18160.4453125</v>
      </c>
      <c r="P9" s="306">
        <v>393046.3125</v>
      </c>
      <c r="Q9" s="306">
        <v>7383.9091796875</v>
      </c>
      <c r="R9" s="306">
        <v>127078.015625</v>
      </c>
      <c r="S9" s="307">
        <f t="shared" si="4"/>
        <v>1624083.3076171875</v>
      </c>
      <c r="T9" s="306">
        <v>0</v>
      </c>
      <c r="U9" s="306">
        <v>0</v>
      </c>
      <c r="V9" s="306">
        <v>1063523.375</v>
      </c>
      <c r="W9" s="306">
        <v>0</v>
      </c>
      <c r="X9" s="306">
        <v>18160.4453125</v>
      </c>
      <c r="Y9" s="306">
        <v>104742.3671875</v>
      </c>
      <c r="Z9" s="306">
        <v>7383.9091796875</v>
      </c>
      <c r="AA9" s="306">
        <v>127078.015625</v>
      </c>
      <c r="AB9" s="307">
        <f t="shared" si="1"/>
        <v>1320888.1123046875</v>
      </c>
      <c r="AC9" s="308" t="s">
        <v>398</v>
      </c>
      <c r="AD9" s="306">
        <v>0</v>
      </c>
      <c r="AE9" s="306">
        <v>0</v>
      </c>
      <c r="AF9" s="306">
        <v>2197143</v>
      </c>
      <c r="AG9" s="306">
        <v>0</v>
      </c>
      <c r="AH9" s="306">
        <v>22623.509765625</v>
      </c>
      <c r="AI9" s="306">
        <v>643304.9375</v>
      </c>
      <c r="AJ9" s="306">
        <v>13494.0078125</v>
      </c>
      <c r="AK9" s="306">
        <v>149631.78125</v>
      </c>
      <c r="AL9" s="307">
        <f t="shared" si="2"/>
        <v>3026197.236328125</v>
      </c>
      <c r="AM9" s="306">
        <v>0</v>
      </c>
      <c r="AN9" s="306">
        <v>0</v>
      </c>
      <c r="AO9" s="306">
        <v>1078414.625</v>
      </c>
      <c r="AP9" s="306">
        <v>0</v>
      </c>
      <c r="AQ9" s="306">
        <v>18160.4453125</v>
      </c>
      <c r="AR9" s="306">
        <v>393046.3125</v>
      </c>
      <c r="AS9" s="306">
        <v>7383.9091796875</v>
      </c>
      <c r="AT9" s="306">
        <v>127078.015625</v>
      </c>
      <c r="AU9" s="307">
        <f t="shared" si="5"/>
        <v>1624083.3076171875</v>
      </c>
      <c r="AV9" s="306">
        <v>0</v>
      </c>
      <c r="AW9" s="306">
        <v>0</v>
      </c>
      <c r="AX9" s="306">
        <v>1063523.375</v>
      </c>
      <c r="AY9" s="306">
        <v>0</v>
      </c>
      <c r="AZ9" s="306">
        <v>18160.4453125</v>
      </c>
      <c r="BA9" s="306">
        <v>104742.3671875</v>
      </c>
      <c r="BB9" s="306">
        <v>7383.9091796875</v>
      </c>
      <c r="BC9" s="306">
        <v>127078.015625</v>
      </c>
      <c r="BD9" s="307">
        <f t="shared" si="3"/>
        <v>1320888.1123046875</v>
      </c>
      <c r="BE9" s="133"/>
      <c r="BF9" s="133"/>
      <c r="BG9" s="133"/>
      <c r="BH9" s="133"/>
      <c r="BI9" s="133"/>
    </row>
    <row r="10" spans="1:61">
      <c r="A10" s="144" t="s">
        <v>339</v>
      </c>
      <c r="B10" s="101">
        <v>0</v>
      </c>
      <c r="C10" s="101">
        <v>0</v>
      </c>
      <c r="D10" s="101">
        <v>1870596.125</v>
      </c>
      <c r="E10" s="101">
        <v>0</v>
      </c>
      <c r="F10" s="101">
        <v>17174.546875</v>
      </c>
      <c r="G10" s="101">
        <v>403166.90625</v>
      </c>
      <c r="H10" s="101">
        <v>4887.2412109375</v>
      </c>
      <c r="I10" s="101">
        <v>76430.859375</v>
      </c>
      <c r="J10" s="304">
        <f t="shared" si="0"/>
        <v>2372255.6787109375</v>
      </c>
      <c r="K10" s="101">
        <v>0</v>
      </c>
      <c r="L10" s="101">
        <v>0</v>
      </c>
      <c r="M10" s="101">
        <v>795130.25</v>
      </c>
      <c r="N10" s="101">
        <v>0</v>
      </c>
      <c r="O10" s="101">
        <v>15613.173828125</v>
      </c>
      <c r="P10" s="101">
        <v>194585.625</v>
      </c>
      <c r="Q10" s="101">
        <v>1961.850830078125</v>
      </c>
      <c r="R10" s="101">
        <v>56176.5078125</v>
      </c>
      <c r="S10" s="304">
        <f t="shared" si="4"/>
        <v>1063467.4074707031</v>
      </c>
      <c r="T10" s="101">
        <v>0</v>
      </c>
      <c r="U10" s="101">
        <v>0</v>
      </c>
      <c r="V10" s="101">
        <v>787179.5</v>
      </c>
      <c r="W10" s="101">
        <v>0</v>
      </c>
      <c r="X10" s="101">
        <v>15613.173828125</v>
      </c>
      <c r="Y10" s="101">
        <v>69755.546875</v>
      </c>
      <c r="Z10" s="101">
        <v>1961.850830078125</v>
      </c>
      <c r="AA10" s="101">
        <v>56176.5078125</v>
      </c>
      <c r="AB10" s="304">
        <f t="shared" si="1"/>
        <v>930686.57934570313</v>
      </c>
      <c r="AC10" s="144" t="s">
        <v>339</v>
      </c>
      <c r="AD10" s="101">
        <v>0</v>
      </c>
      <c r="AE10" s="101">
        <v>0</v>
      </c>
      <c r="AF10" s="101">
        <v>1870596.125</v>
      </c>
      <c r="AG10" s="101">
        <v>0</v>
      </c>
      <c r="AH10" s="101">
        <v>17174.546875</v>
      </c>
      <c r="AI10" s="101">
        <v>403166.90625</v>
      </c>
      <c r="AJ10" s="101">
        <v>4887.2412109375</v>
      </c>
      <c r="AK10" s="101">
        <v>76430.859375</v>
      </c>
      <c r="AL10" s="304">
        <f t="shared" si="2"/>
        <v>2372255.6787109375</v>
      </c>
      <c r="AM10" s="101">
        <v>0</v>
      </c>
      <c r="AN10" s="101">
        <v>0</v>
      </c>
      <c r="AO10" s="101">
        <v>795130.25</v>
      </c>
      <c r="AP10" s="101">
        <v>0</v>
      </c>
      <c r="AQ10" s="101">
        <v>15613.173828125</v>
      </c>
      <c r="AR10" s="101">
        <v>194585.625</v>
      </c>
      <c r="AS10" s="101">
        <v>1961.850830078125</v>
      </c>
      <c r="AT10" s="101">
        <v>56176.5078125</v>
      </c>
      <c r="AU10" s="304">
        <f t="shared" si="5"/>
        <v>1063467.4074707031</v>
      </c>
      <c r="AV10" s="101">
        <v>0</v>
      </c>
      <c r="AW10" s="101">
        <v>0</v>
      </c>
      <c r="AX10" s="101">
        <v>787179.5</v>
      </c>
      <c r="AY10" s="101">
        <v>0</v>
      </c>
      <c r="AZ10" s="101">
        <v>15613.173828125</v>
      </c>
      <c r="BA10" s="101">
        <v>69755.546875</v>
      </c>
      <c r="BB10" s="101">
        <v>1961.850830078125</v>
      </c>
      <c r="BC10" s="101">
        <v>56176.5078125</v>
      </c>
      <c r="BD10" s="304">
        <f t="shared" si="3"/>
        <v>930686.57934570313</v>
      </c>
      <c r="BE10" s="133"/>
      <c r="BF10" s="133"/>
      <c r="BG10" s="133"/>
      <c r="BH10" s="133"/>
      <c r="BI10" s="133"/>
    </row>
    <row r="11" spans="1:61">
      <c r="A11" s="144" t="s">
        <v>399</v>
      </c>
      <c r="B11" s="507" t="s">
        <v>765</v>
      </c>
      <c r="C11" s="507"/>
      <c r="D11" s="507"/>
      <c r="E11" s="507"/>
      <c r="F11" s="507"/>
      <c r="G11" s="507"/>
      <c r="H11" s="507"/>
      <c r="I11" s="507"/>
      <c r="J11" s="507"/>
      <c r="K11" s="507"/>
      <c r="L11" s="507"/>
      <c r="M11" s="507"/>
      <c r="N11" s="507"/>
      <c r="O11" s="507"/>
      <c r="P11" s="507"/>
      <c r="Q11" s="507"/>
      <c r="R11" s="507"/>
      <c r="S11" s="507"/>
      <c r="T11" s="507"/>
      <c r="U11" s="507"/>
      <c r="V11" s="507"/>
      <c r="W11" s="507"/>
      <c r="X11" s="507"/>
      <c r="Y11" s="507"/>
      <c r="Z11" s="507"/>
      <c r="AA11" s="507"/>
      <c r="AB11" s="17">
        <f t="shared" si="1"/>
        <v>0</v>
      </c>
      <c r="AC11" s="144" t="s">
        <v>399</v>
      </c>
      <c r="AD11" s="507" t="s">
        <v>765</v>
      </c>
      <c r="AE11" s="507"/>
      <c r="AF11" s="507"/>
      <c r="AG11" s="507"/>
      <c r="AH11" s="507"/>
      <c r="AI11" s="507"/>
      <c r="AJ11" s="507"/>
      <c r="AK11" s="507"/>
      <c r="AL11" s="507"/>
      <c r="AM11" s="507"/>
      <c r="AN11" s="507"/>
      <c r="AO11" s="507"/>
      <c r="AP11" s="507"/>
      <c r="AQ11" s="507"/>
      <c r="AR11" s="507"/>
      <c r="AS11" s="507"/>
      <c r="AT11" s="507"/>
      <c r="AU11" s="507"/>
      <c r="AV11" s="507"/>
      <c r="AW11" s="507"/>
      <c r="AX11" s="507"/>
      <c r="AY11" s="507"/>
      <c r="AZ11" s="507"/>
      <c r="BA11" s="507"/>
      <c r="BB11" s="507"/>
      <c r="BC11" s="507"/>
      <c r="BD11" s="17">
        <f t="shared" si="3"/>
        <v>0</v>
      </c>
    </row>
    <row r="12" spans="1:61">
      <c r="A12" s="144" t="s">
        <v>340</v>
      </c>
      <c r="B12" s="101">
        <v>0</v>
      </c>
      <c r="C12" s="101">
        <v>0</v>
      </c>
      <c r="D12" s="101">
        <v>341401.125</v>
      </c>
      <c r="E12" s="101">
        <v>0</v>
      </c>
      <c r="F12" s="101">
        <v>1348.630615234375</v>
      </c>
      <c r="G12" s="101">
        <v>95790.1953125</v>
      </c>
      <c r="H12" s="101">
        <v>1588.9075927734375</v>
      </c>
      <c r="I12" s="101">
        <v>18376.421875</v>
      </c>
      <c r="J12" s="304">
        <f t="shared" si="0"/>
        <v>458505.28039550781</v>
      </c>
      <c r="K12" s="101">
        <v>0</v>
      </c>
      <c r="L12" s="101">
        <v>0</v>
      </c>
      <c r="M12" s="101">
        <v>186127.15625</v>
      </c>
      <c r="N12" s="101">
        <v>0</v>
      </c>
      <c r="O12" s="101">
        <v>1031.053466796875</v>
      </c>
      <c r="P12" s="101">
        <v>62095.01171875</v>
      </c>
      <c r="Q12" s="101">
        <v>799.80096435546875</v>
      </c>
      <c r="R12" s="101">
        <v>14377.5087890625</v>
      </c>
      <c r="S12" s="304">
        <f t="shared" si="4"/>
        <v>264430.53118896484</v>
      </c>
      <c r="T12" s="101">
        <v>0</v>
      </c>
      <c r="U12" s="101">
        <v>0</v>
      </c>
      <c r="V12" s="101">
        <v>186127.15625</v>
      </c>
      <c r="W12" s="101">
        <v>0</v>
      </c>
      <c r="X12" s="101">
        <v>1031.053466796875</v>
      </c>
      <c r="Y12" s="101">
        <v>34868.0234375</v>
      </c>
      <c r="Z12" s="101">
        <v>799.80096435546875</v>
      </c>
      <c r="AA12" s="101">
        <v>14377.5087890625</v>
      </c>
      <c r="AB12" s="304">
        <f t="shared" si="1"/>
        <v>237203.54290771484</v>
      </c>
      <c r="AC12" s="144" t="s">
        <v>340</v>
      </c>
      <c r="AD12" s="127">
        <v>0</v>
      </c>
      <c r="AE12" s="127">
        <v>0</v>
      </c>
      <c r="AF12" s="127">
        <v>341401.125</v>
      </c>
      <c r="AG12" s="127">
        <v>0</v>
      </c>
      <c r="AH12" s="127">
        <v>1348.630615234375</v>
      </c>
      <c r="AI12" s="127">
        <v>95790.1953125</v>
      </c>
      <c r="AJ12" s="127">
        <v>1588.9075927734375</v>
      </c>
      <c r="AK12" s="127">
        <v>18376.421875</v>
      </c>
      <c r="AL12" s="17">
        <f t="shared" ref="AL12" si="6">SUM(AD12:AK12)</f>
        <v>458505.28039550781</v>
      </c>
      <c r="AM12" s="127">
        <v>0</v>
      </c>
      <c r="AN12" s="127">
        <v>0</v>
      </c>
      <c r="AO12" s="127">
        <v>186127.15625</v>
      </c>
      <c r="AP12" s="127">
        <v>0</v>
      </c>
      <c r="AQ12" s="127">
        <v>1031.053466796875</v>
      </c>
      <c r="AR12" s="127">
        <v>62095.01171875</v>
      </c>
      <c r="AS12" s="127">
        <v>799.80096435546875</v>
      </c>
      <c r="AT12" s="127">
        <v>14377.5087890625</v>
      </c>
      <c r="AU12" s="17">
        <f t="shared" ref="AU12" si="7">SUM(AM12:AT12)</f>
        <v>264430.53118896484</v>
      </c>
      <c r="AV12" s="127">
        <v>0</v>
      </c>
      <c r="AW12" s="127">
        <v>0</v>
      </c>
      <c r="AX12" s="127">
        <v>186127.15625</v>
      </c>
      <c r="AY12" s="127">
        <v>0</v>
      </c>
      <c r="AZ12" s="127">
        <v>1031.053466796875</v>
      </c>
      <c r="BA12" s="127">
        <v>34868.0234375</v>
      </c>
      <c r="BB12" s="127">
        <v>799.80096435546875</v>
      </c>
      <c r="BC12" s="127">
        <v>14377.5087890625</v>
      </c>
      <c r="BD12" s="17">
        <f t="shared" si="3"/>
        <v>237203.54290771484</v>
      </c>
    </row>
    <row r="13" spans="1:61">
      <c r="A13" s="144" t="s">
        <v>400</v>
      </c>
      <c r="B13" s="306">
        <v>0</v>
      </c>
      <c r="C13" s="306">
        <v>0</v>
      </c>
      <c r="D13" s="306">
        <v>3581238.25</v>
      </c>
      <c r="E13" s="306">
        <v>0</v>
      </c>
      <c r="F13" s="306">
        <v>10204.77734375</v>
      </c>
      <c r="G13" s="306">
        <v>594382</v>
      </c>
      <c r="H13" s="306">
        <v>14377.130859375</v>
      </c>
      <c r="I13" s="306">
        <v>202701.75</v>
      </c>
      <c r="J13" s="307">
        <f t="shared" si="0"/>
        <v>4402903.908203125</v>
      </c>
      <c r="K13" s="306">
        <v>0</v>
      </c>
      <c r="L13" s="306">
        <v>0</v>
      </c>
      <c r="M13" s="306">
        <v>2451124</v>
      </c>
      <c r="N13" s="306">
        <v>0</v>
      </c>
      <c r="O13" s="306">
        <v>6796.78125</v>
      </c>
      <c r="P13" s="306">
        <v>494718</v>
      </c>
      <c r="Q13" s="306">
        <v>8170.6787109375</v>
      </c>
      <c r="R13" s="306">
        <v>148299.34375</v>
      </c>
      <c r="S13" s="307">
        <f t="shared" si="4"/>
        <v>3109108.8037109375</v>
      </c>
      <c r="T13" s="306">
        <v>0</v>
      </c>
      <c r="U13" s="306">
        <v>0</v>
      </c>
      <c r="V13" s="306">
        <v>2422847.75</v>
      </c>
      <c r="W13" s="306">
        <v>0</v>
      </c>
      <c r="X13" s="306">
        <v>6796.78125</v>
      </c>
      <c r="Y13" s="306">
        <v>335805.71875</v>
      </c>
      <c r="Z13" s="306">
        <v>8170.6787109375</v>
      </c>
      <c r="AA13" s="306">
        <v>148299.34375</v>
      </c>
      <c r="AB13" s="307">
        <f t="shared" si="1"/>
        <v>2921920.2724609375</v>
      </c>
      <c r="AC13" s="308" t="s">
        <v>400</v>
      </c>
      <c r="AD13" s="306">
        <v>74.396041870117188</v>
      </c>
      <c r="AE13" s="306">
        <v>65.23870849609375</v>
      </c>
      <c r="AF13" s="306">
        <v>3581238.25</v>
      </c>
      <c r="AG13" s="306">
        <v>0</v>
      </c>
      <c r="AH13" s="306">
        <v>10604.5693359375</v>
      </c>
      <c r="AI13" s="306">
        <v>594382</v>
      </c>
      <c r="AJ13" s="306">
        <v>14377.130859375</v>
      </c>
      <c r="AK13" s="306">
        <v>202701.75</v>
      </c>
      <c r="AL13" s="307">
        <f>SUM(AD13:AK13)</f>
        <v>4403443.3349456787</v>
      </c>
      <c r="AM13" s="306">
        <v>53.106472015380859</v>
      </c>
      <c r="AN13" s="306">
        <v>65.23870849609375</v>
      </c>
      <c r="AO13" s="306">
        <v>2451124</v>
      </c>
      <c r="AP13" s="306">
        <v>0</v>
      </c>
      <c r="AQ13" s="306">
        <v>6913.2724609375</v>
      </c>
      <c r="AR13" s="306">
        <v>494718</v>
      </c>
      <c r="AS13" s="306">
        <v>8170.6787109375</v>
      </c>
      <c r="AT13" s="306">
        <v>148299.34375</v>
      </c>
      <c r="AU13" s="307">
        <f>SUM(AM13:AT13)</f>
        <v>3109343.6401023865</v>
      </c>
      <c r="AV13" s="306">
        <v>53.106472015380859</v>
      </c>
      <c r="AW13" s="306">
        <v>65.23870849609375</v>
      </c>
      <c r="AX13" s="306">
        <v>2422847.75</v>
      </c>
      <c r="AY13" s="306">
        <v>0</v>
      </c>
      <c r="AZ13" s="306">
        <v>6913.2724609375</v>
      </c>
      <c r="BA13" s="306">
        <v>335805.71875</v>
      </c>
      <c r="BB13" s="306">
        <v>8170.6787109375</v>
      </c>
      <c r="BC13" s="306">
        <v>148299.34375</v>
      </c>
      <c r="BD13" s="307">
        <f t="shared" si="3"/>
        <v>2922155.1088523865</v>
      </c>
      <c r="BE13" s="307"/>
    </row>
    <row r="14" spans="1:61">
      <c r="A14" s="144" t="s">
        <v>538</v>
      </c>
      <c r="B14" s="308"/>
      <c r="C14" s="308"/>
      <c r="D14" s="308"/>
      <c r="E14" s="308"/>
      <c r="F14" s="308"/>
      <c r="G14" s="308"/>
      <c r="H14" s="308"/>
      <c r="I14" s="308"/>
      <c r="J14" s="307">
        <f t="shared" si="0"/>
        <v>0</v>
      </c>
      <c r="K14" s="308"/>
      <c r="L14" s="308"/>
      <c r="M14" s="308"/>
      <c r="N14" s="308"/>
      <c r="O14" s="308"/>
      <c r="P14" s="308"/>
      <c r="Q14" s="308"/>
      <c r="R14" s="308"/>
      <c r="S14" s="307">
        <f t="shared" si="4"/>
        <v>0</v>
      </c>
      <c r="T14" s="308"/>
      <c r="U14" s="308"/>
      <c r="V14" s="308"/>
      <c r="W14" s="308"/>
      <c r="X14" s="308"/>
      <c r="Y14" s="308"/>
      <c r="Z14" s="308"/>
      <c r="AA14" s="308"/>
      <c r="AB14" s="307">
        <f t="shared" si="1"/>
        <v>0</v>
      </c>
      <c r="AC14" s="308" t="s">
        <v>538</v>
      </c>
      <c r="AD14" s="306"/>
      <c r="AE14" s="306"/>
      <c r="AF14" s="306"/>
      <c r="AG14" s="306"/>
      <c r="AH14" s="306"/>
      <c r="AI14" s="306"/>
      <c r="AJ14" s="306"/>
      <c r="AK14" s="306"/>
      <c r="AL14" s="307"/>
      <c r="AM14" s="306"/>
      <c r="AN14" s="306"/>
      <c r="AO14" s="306"/>
      <c r="AP14" s="306"/>
      <c r="AQ14" s="306"/>
      <c r="AR14" s="306"/>
      <c r="AS14" s="306"/>
      <c r="AT14" s="306"/>
      <c r="AU14" s="307"/>
      <c r="AV14" s="306"/>
      <c r="AW14" s="306"/>
      <c r="AX14" s="306"/>
      <c r="AY14" s="306"/>
      <c r="AZ14" s="306"/>
      <c r="BA14" s="306"/>
      <c r="BB14" s="306"/>
      <c r="BC14" s="306"/>
      <c r="BD14" s="307"/>
      <c r="BE14" s="307"/>
    </row>
    <row r="15" spans="1:61">
      <c r="A15" s="144" t="s">
        <v>539</v>
      </c>
      <c r="B15" s="144"/>
      <c r="C15" s="144"/>
      <c r="D15" s="144"/>
      <c r="E15" s="144"/>
      <c r="F15" s="144"/>
      <c r="G15" s="144"/>
      <c r="H15" s="144"/>
      <c r="I15" s="144"/>
      <c r="J15" s="17">
        <f t="shared" si="0"/>
        <v>0</v>
      </c>
      <c r="K15" s="144"/>
      <c r="L15" s="144"/>
      <c r="M15" s="144"/>
      <c r="N15" s="144"/>
      <c r="O15" s="144"/>
      <c r="P15" s="144"/>
      <c r="Q15" s="144"/>
      <c r="R15" s="144"/>
      <c r="S15" s="17">
        <f t="shared" si="4"/>
        <v>0</v>
      </c>
      <c r="T15" s="144"/>
      <c r="U15" s="144"/>
      <c r="V15" s="144"/>
      <c r="W15" s="144"/>
      <c r="X15" s="144"/>
      <c r="Y15" s="144"/>
      <c r="Z15" s="144"/>
      <c r="AA15" s="144"/>
      <c r="AB15" s="17">
        <f t="shared" si="1"/>
        <v>0</v>
      </c>
      <c r="AC15" s="144" t="s">
        <v>539</v>
      </c>
      <c r="AD15" s="127"/>
      <c r="AE15" s="127"/>
      <c r="AF15" s="127"/>
      <c r="AG15" s="127"/>
      <c r="AH15" s="127"/>
      <c r="AI15" s="127"/>
      <c r="AJ15" s="127"/>
      <c r="AK15" s="127"/>
      <c r="AL15" s="17"/>
      <c r="AM15" s="127"/>
      <c r="AN15" s="127"/>
      <c r="AO15" s="127"/>
      <c r="AP15" s="127"/>
      <c r="AQ15" s="127"/>
      <c r="AR15" s="127"/>
      <c r="AS15" s="127"/>
      <c r="AT15" s="127"/>
      <c r="AU15" s="17"/>
      <c r="AV15" s="127"/>
      <c r="AW15" s="127"/>
      <c r="AX15" s="127"/>
      <c r="AY15" s="127"/>
      <c r="AZ15" s="127"/>
      <c r="BA15" s="127"/>
      <c r="BB15" s="127"/>
      <c r="BC15" s="127"/>
      <c r="BD15" s="17"/>
    </row>
    <row r="16" spans="1:61">
      <c r="A16" s="144" t="s">
        <v>401</v>
      </c>
      <c r="B16" s="507" t="s">
        <v>766</v>
      </c>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17">
        <f t="shared" si="1"/>
        <v>0</v>
      </c>
      <c r="AC16" s="144" t="s">
        <v>401</v>
      </c>
      <c r="AD16" s="507" t="s">
        <v>766</v>
      </c>
      <c r="AE16" s="507"/>
      <c r="AF16" s="507"/>
      <c r="AG16" s="507"/>
      <c r="AH16" s="507"/>
      <c r="AI16" s="507"/>
      <c r="AJ16" s="507"/>
      <c r="AK16" s="507"/>
      <c r="AL16" s="507"/>
      <c r="AM16" s="507"/>
      <c r="AN16" s="507"/>
      <c r="AO16" s="507"/>
      <c r="AP16" s="507"/>
      <c r="AQ16" s="507"/>
      <c r="AR16" s="507"/>
      <c r="AS16" s="507"/>
      <c r="AT16" s="507"/>
      <c r="AU16" s="507"/>
      <c r="AV16" s="507"/>
      <c r="AW16" s="507"/>
      <c r="AX16" s="507"/>
      <c r="AY16" s="507"/>
      <c r="AZ16" s="507"/>
      <c r="BA16" s="507"/>
      <c r="BB16" s="507"/>
      <c r="BC16" s="507"/>
      <c r="BD16" s="17">
        <f t="shared" si="3"/>
        <v>0</v>
      </c>
    </row>
    <row r="17" spans="1:56">
      <c r="A17" s="144" t="s">
        <v>540</v>
      </c>
      <c r="B17" s="305">
        <v>0</v>
      </c>
      <c r="C17" s="305">
        <v>0</v>
      </c>
      <c r="D17" s="305">
        <v>1574836.625</v>
      </c>
      <c r="E17" s="305">
        <v>0</v>
      </c>
      <c r="F17" s="305">
        <v>22040.35546875</v>
      </c>
      <c r="G17" s="305">
        <v>385476.65625</v>
      </c>
      <c r="H17" s="305">
        <v>0</v>
      </c>
      <c r="I17" s="305">
        <v>16661.34375</v>
      </c>
      <c r="J17" s="304">
        <f t="shared" si="0"/>
        <v>1999014.98046875</v>
      </c>
      <c r="K17" s="305">
        <v>0</v>
      </c>
      <c r="L17" s="305">
        <v>0</v>
      </c>
      <c r="M17" s="305">
        <v>1523344.75</v>
      </c>
      <c r="N17" s="305">
        <v>0</v>
      </c>
      <c r="O17" s="305">
        <v>19895.240234375</v>
      </c>
      <c r="P17" s="305">
        <v>368115.78125</v>
      </c>
      <c r="Q17" s="305">
        <v>0</v>
      </c>
      <c r="R17" s="305">
        <v>15034.421875</v>
      </c>
      <c r="S17" s="304">
        <f t="shared" si="4"/>
        <v>1926390.193359375</v>
      </c>
      <c r="T17" s="305">
        <v>0</v>
      </c>
      <c r="U17" s="305">
        <v>0</v>
      </c>
      <c r="V17" s="305">
        <v>1523344.75</v>
      </c>
      <c r="W17" s="305">
        <v>0</v>
      </c>
      <c r="X17" s="305">
        <v>19895.240234375</v>
      </c>
      <c r="Y17" s="305">
        <v>298187.71875</v>
      </c>
      <c r="Z17" s="305">
        <v>0</v>
      </c>
      <c r="AA17" s="305">
        <v>15034.421875</v>
      </c>
      <c r="AB17" s="304">
        <f t="shared" si="1"/>
        <v>1856462.130859375</v>
      </c>
      <c r="AC17" s="144" t="s">
        <v>540</v>
      </c>
      <c r="AD17" s="305">
        <v>0</v>
      </c>
      <c r="AE17" s="305">
        <v>0</v>
      </c>
      <c r="AF17" s="305">
        <v>1574836.625</v>
      </c>
      <c r="AG17" s="305">
        <v>0</v>
      </c>
      <c r="AH17" s="305">
        <v>22040.35546875</v>
      </c>
      <c r="AI17" s="305">
        <v>385476.65625</v>
      </c>
      <c r="AJ17" s="305">
        <v>0</v>
      </c>
      <c r="AK17" s="305">
        <v>16661.34375</v>
      </c>
      <c r="AL17" s="304">
        <f t="shared" ref="AL17:AL18" si="8">SUM(AD17:AK17)</f>
        <v>1999014.98046875</v>
      </c>
      <c r="AM17" s="305">
        <v>0</v>
      </c>
      <c r="AN17" s="305">
        <v>0</v>
      </c>
      <c r="AO17" s="305">
        <v>1523344.75</v>
      </c>
      <c r="AP17" s="305">
        <v>0</v>
      </c>
      <c r="AQ17" s="305">
        <v>19895.240234375</v>
      </c>
      <c r="AR17" s="305">
        <v>368115.78125</v>
      </c>
      <c r="AS17" s="305">
        <v>0</v>
      </c>
      <c r="AT17" s="305">
        <v>15034.421875</v>
      </c>
      <c r="AU17" s="304">
        <f t="shared" ref="AU17:AU18" si="9">SUM(AM17:AT17)</f>
        <v>1926390.193359375</v>
      </c>
      <c r="AV17" s="305">
        <v>0</v>
      </c>
      <c r="AW17" s="305">
        <v>0</v>
      </c>
      <c r="AX17" s="305">
        <v>1523344.75</v>
      </c>
      <c r="AY17" s="305">
        <v>0</v>
      </c>
      <c r="AZ17" s="305">
        <v>19895.240234375</v>
      </c>
      <c r="BA17" s="305">
        <v>298187.71875</v>
      </c>
      <c r="BB17" s="305">
        <v>0</v>
      </c>
      <c r="BC17" s="305">
        <v>15034.421875</v>
      </c>
      <c r="BD17" s="304">
        <f t="shared" si="3"/>
        <v>1856462.130859375</v>
      </c>
    </row>
    <row r="18" spans="1:56">
      <c r="A18" s="144" t="s">
        <v>341</v>
      </c>
      <c r="B18" s="101">
        <v>0</v>
      </c>
      <c r="C18" s="101">
        <v>0</v>
      </c>
      <c r="D18" s="101">
        <v>512178.15625</v>
      </c>
      <c r="E18" s="101">
        <v>0</v>
      </c>
      <c r="F18" s="101">
        <v>4510.65087890625</v>
      </c>
      <c r="G18" s="101">
        <v>104855.890625</v>
      </c>
      <c r="H18" s="101">
        <v>617.1357421875</v>
      </c>
      <c r="I18" s="101">
        <v>23206.296875</v>
      </c>
      <c r="J18" s="304">
        <f t="shared" si="0"/>
        <v>645368.13037109375</v>
      </c>
      <c r="K18" s="101">
        <v>0</v>
      </c>
      <c r="L18" s="101">
        <v>0</v>
      </c>
      <c r="M18" s="101">
        <v>316731.125</v>
      </c>
      <c r="N18" s="101">
        <v>0</v>
      </c>
      <c r="O18" s="101">
        <v>3560.669677734375</v>
      </c>
      <c r="P18" s="101">
        <v>69350.0546875</v>
      </c>
      <c r="Q18" s="101">
        <v>283.16162109375</v>
      </c>
      <c r="R18" s="101">
        <v>16122.212890625</v>
      </c>
      <c r="S18" s="304">
        <f t="shared" si="4"/>
        <v>406047.22387695313</v>
      </c>
      <c r="T18" s="101">
        <v>0</v>
      </c>
      <c r="U18" s="101">
        <v>0</v>
      </c>
      <c r="V18" s="101">
        <v>225299.53125</v>
      </c>
      <c r="W18" s="101">
        <v>0</v>
      </c>
      <c r="X18" s="101">
        <v>3560.669677734375</v>
      </c>
      <c r="Y18" s="101">
        <v>35046.71875</v>
      </c>
      <c r="Z18" s="101">
        <v>283.16162109375</v>
      </c>
      <c r="AA18" s="101">
        <v>16122.212890625</v>
      </c>
      <c r="AB18" s="304">
        <f t="shared" si="1"/>
        <v>280312.29418945313</v>
      </c>
      <c r="AC18" s="144" t="s">
        <v>341</v>
      </c>
      <c r="AD18" s="101">
        <v>0</v>
      </c>
      <c r="AE18" s="101">
        <v>0</v>
      </c>
      <c r="AF18" s="101">
        <v>512178.15625</v>
      </c>
      <c r="AG18" s="101">
        <v>0</v>
      </c>
      <c r="AH18" s="101">
        <v>4510.65087890625</v>
      </c>
      <c r="AI18" s="101">
        <v>104855.890625</v>
      </c>
      <c r="AJ18" s="101">
        <v>617.1357421875</v>
      </c>
      <c r="AK18" s="101">
        <v>23206.296875</v>
      </c>
      <c r="AL18" s="304">
        <f t="shared" si="8"/>
        <v>645368.13037109375</v>
      </c>
      <c r="AM18" s="101">
        <v>0</v>
      </c>
      <c r="AN18" s="101">
        <v>0</v>
      </c>
      <c r="AO18" s="101">
        <v>316731.125</v>
      </c>
      <c r="AP18" s="101">
        <v>0</v>
      </c>
      <c r="AQ18" s="101">
        <v>3560.669677734375</v>
      </c>
      <c r="AR18" s="101">
        <v>69350.0546875</v>
      </c>
      <c r="AS18" s="101">
        <v>283.16162109375</v>
      </c>
      <c r="AT18" s="101">
        <v>16122.212890625</v>
      </c>
      <c r="AU18" s="304">
        <f t="shared" si="9"/>
        <v>406047.22387695313</v>
      </c>
      <c r="AV18" s="101">
        <v>0</v>
      </c>
      <c r="AW18" s="101">
        <v>0</v>
      </c>
      <c r="AX18" s="101">
        <v>225299.53125</v>
      </c>
      <c r="AY18" s="101">
        <v>0</v>
      </c>
      <c r="AZ18" s="101">
        <v>3560.669677734375</v>
      </c>
      <c r="BA18" s="101">
        <v>35046.71875</v>
      </c>
      <c r="BB18" s="101">
        <v>283.16162109375</v>
      </c>
      <c r="BC18" s="101">
        <v>16122.212890625</v>
      </c>
      <c r="BD18" s="304">
        <f t="shared" si="3"/>
        <v>280312.29418945313</v>
      </c>
    </row>
    <row r="19" spans="1:56">
      <c r="A19" s="144" t="s">
        <v>402</v>
      </c>
      <c r="B19" s="507" t="s">
        <v>766</v>
      </c>
      <c r="C19" s="507"/>
      <c r="D19" s="507"/>
      <c r="E19" s="507"/>
      <c r="F19" s="507"/>
      <c r="G19" s="507"/>
      <c r="H19" s="507"/>
      <c r="I19" s="507"/>
      <c r="J19" s="507"/>
      <c r="K19" s="507"/>
      <c r="L19" s="507"/>
      <c r="M19" s="507"/>
      <c r="N19" s="507"/>
      <c r="O19" s="507"/>
      <c r="P19" s="507"/>
      <c r="Q19" s="507"/>
      <c r="R19" s="507"/>
      <c r="S19" s="507"/>
      <c r="T19" s="507"/>
      <c r="U19" s="507"/>
      <c r="V19" s="507"/>
      <c r="W19" s="507"/>
      <c r="X19" s="507"/>
      <c r="Y19" s="507"/>
      <c r="Z19" s="507"/>
      <c r="AA19" s="507"/>
      <c r="AB19" s="17">
        <f t="shared" si="1"/>
        <v>0</v>
      </c>
      <c r="AC19" s="144" t="s">
        <v>402</v>
      </c>
      <c r="AD19" s="507" t="s">
        <v>766</v>
      </c>
      <c r="AE19" s="507"/>
      <c r="AF19" s="507"/>
      <c r="AG19" s="507"/>
      <c r="AH19" s="507"/>
      <c r="AI19" s="507"/>
      <c r="AJ19" s="507"/>
      <c r="AK19" s="507"/>
      <c r="AL19" s="507"/>
      <c r="AM19" s="507"/>
      <c r="AN19" s="507"/>
      <c r="AO19" s="507"/>
      <c r="AP19" s="507"/>
      <c r="AQ19" s="507"/>
      <c r="AR19" s="507"/>
      <c r="AS19" s="507"/>
      <c r="AT19" s="507"/>
      <c r="AU19" s="507"/>
      <c r="AV19" s="507"/>
      <c r="AW19" s="507"/>
      <c r="AX19" s="507"/>
      <c r="AY19" s="507"/>
      <c r="AZ19" s="507"/>
      <c r="BA19" s="507"/>
      <c r="BB19" s="507"/>
      <c r="BC19" s="507"/>
      <c r="BD19" s="17">
        <f t="shared" si="3"/>
        <v>0</v>
      </c>
    </row>
    <row r="20" spans="1:56">
      <c r="A20" s="144" t="s">
        <v>342</v>
      </c>
      <c r="B20" s="101">
        <v>0</v>
      </c>
      <c r="C20" s="101">
        <v>0</v>
      </c>
      <c r="D20" s="101">
        <v>1343689</v>
      </c>
      <c r="E20" s="101">
        <v>0</v>
      </c>
      <c r="F20" s="101">
        <v>1688.84814453125</v>
      </c>
      <c r="G20" s="101">
        <v>263569.75</v>
      </c>
      <c r="H20" s="101">
        <v>3131.149169921875</v>
      </c>
      <c r="I20" s="101">
        <v>38701.0390625</v>
      </c>
      <c r="J20" s="304">
        <f t="shared" si="0"/>
        <v>1650779.7863769531</v>
      </c>
      <c r="K20" s="101">
        <v>0</v>
      </c>
      <c r="L20" s="101">
        <v>0</v>
      </c>
      <c r="M20" s="101">
        <v>532100.75</v>
      </c>
      <c r="N20" s="101">
        <v>0</v>
      </c>
      <c r="O20" s="101">
        <v>1031.053466796875</v>
      </c>
      <c r="P20" s="101">
        <v>114205.046875</v>
      </c>
      <c r="Q20" s="101">
        <v>1304.4005126953125</v>
      </c>
      <c r="R20" s="101">
        <v>30458.69921875</v>
      </c>
      <c r="S20" s="304">
        <f t="shared" si="4"/>
        <v>679099.95007324219</v>
      </c>
      <c r="T20" s="101">
        <v>0</v>
      </c>
      <c r="U20" s="101">
        <v>0</v>
      </c>
      <c r="V20" s="101">
        <v>529979.0625</v>
      </c>
      <c r="W20" s="101">
        <v>0</v>
      </c>
      <c r="X20" s="101">
        <v>1031.053466796875</v>
      </c>
      <c r="Y20" s="101">
        <v>77818.40625</v>
      </c>
      <c r="Z20" s="101">
        <v>1304.4005126953125</v>
      </c>
      <c r="AA20" s="101">
        <v>30458.69921875</v>
      </c>
      <c r="AB20" s="304">
        <f t="shared" si="1"/>
        <v>640591.62194824219</v>
      </c>
      <c r="AC20" s="144" t="s">
        <v>342</v>
      </c>
      <c r="AD20" s="101">
        <v>0</v>
      </c>
      <c r="AE20" s="101">
        <v>0</v>
      </c>
      <c r="AF20" s="101">
        <v>1343689</v>
      </c>
      <c r="AG20" s="101">
        <v>0</v>
      </c>
      <c r="AH20" s="101">
        <v>1688.84814453125</v>
      </c>
      <c r="AI20" s="101">
        <v>263569.75</v>
      </c>
      <c r="AJ20" s="101">
        <v>3131.149169921875</v>
      </c>
      <c r="AK20" s="101">
        <v>38701.0390625</v>
      </c>
      <c r="AL20" s="304">
        <f t="shared" ref="AL20:AL22" si="10">SUM(AD20:AK20)</f>
        <v>1650779.7863769531</v>
      </c>
      <c r="AM20" s="101">
        <v>0</v>
      </c>
      <c r="AN20" s="101">
        <v>0</v>
      </c>
      <c r="AO20" s="101">
        <v>532100.75</v>
      </c>
      <c r="AP20" s="101">
        <v>0</v>
      </c>
      <c r="AQ20" s="101">
        <v>1031.053466796875</v>
      </c>
      <c r="AR20" s="101">
        <v>114205.046875</v>
      </c>
      <c r="AS20" s="101">
        <v>1304.4005126953125</v>
      </c>
      <c r="AT20" s="101">
        <v>30458.69921875</v>
      </c>
      <c r="AU20" s="304">
        <f t="shared" ref="AU20:AU22" si="11">SUM(AM20:AT20)</f>
        <v>679099.95007324219</v>
      </c>
      <c r="AV20" s="101">
        <v>0</v>
      </c>
      <c r="AW20" s="101">
        <v>0</v>
      </c>
      <c r="AX20" s="101">
        <v>529979.0625</v>
      </c>
      <c r="AY20" s="101">
        <v>0</v>
      </c>
      <c r="AZ20" s="101">
        <v>1031.053466796875</v>
      </c>
      <c r="BA20" s="101">
        <v>77818.40625</v>
      </c>
      <c r="BB20" s="101">
        <v>1304.4005126953125</v>
      </c>
      <c r="BC20" s="101">
        <v>30458.69921875</v>
      </c>
      <c r="BD20" s="304">
        <f t="shared" si="3"/>
        <v>640591.62194824219</v>
      </c>
    </row>
    <row r="21" spans="1:56">
      <c r="A21" s="144" t="s">
        <v>403</v>
      </c>
      <c r="B21" s="101">
        <v>0</v>
      </c>
      <c r="C21" s="101">
        <v>0</v>
      </c>
      <c r="D21" s="101">
        <v>2205166.25</v>
      </c>
      <c r="E21" s="101">
        <v>0</v>
      </c>
      <c r="F21" s="101">
        <v>27463.841796875</v>
      </c>
      <c r="G21" s="101">
        <v>514931.28125</v>
      </c>
      <c r="H21" s="101">
        <v>15465.3525390625</v>
      </c>
      <c r="I21" s="101">
        <v>100022.015625</v>
      </c>
      <c r="J21" s="304">
        <f t="shared" si="0"/>
        <v>2863048.7412109375</v>
      </c>
      <c r="K21" s="101">
        <v>0</v>
      </c>
      <c r="L21" s="101">
        <v>0</v>
      </c>
      <c r="M21" s="101">
        <v>1407384.75</v>
      </c>
      <c r="N21" s="101">
        <v>0</v>
      </c>
      <c r="O21" s="101">
        <v>22495.75</v>
      </c>
      <c r="P21" s="101">
        <v>361761.375</v>
      </c>
      <c r="Q21" s="101">
        <v>6843.9501953125</v>
      </c>
      <c r="R21" s="101">
        <v>77809.5703125</v>
      </c>
      <c r="S21" s="304">
        <f t="shared" si="4"/>
        <v>1876295.3955078125</v>
      </c>
      <c r="T21" s="101">
        <v>0</v>
      </c>
      <c r="U21" s="101">
        <v>0</v>
      </c>
      <c r="V21" s="101">
        <v>1323740.375</v>
      </c>
      <c r="W21" s="101">
        <v>0</v>
      </c>
      <c r="X21" s="101">
        <v>22495.75</v>
      </c>
      <c r="Y21" s="101">
        <v>152595.40625</v>
      </c>
      <c r="Z21" s="101">
        <v>6843.9501953125</v>
      </c>
      <c r="AA21" s="101">
        <v>77809.5703125</v>
      </c>
      <c r="AB21" s="304">
        <f t="shared" si="1"/>
        <v>1583485.0517578125</v>
      </c>
      <c r="AC21" s="144" t="s">
        <v>403</v>
      </c>
      <c r="AD21" s="101">
        <v>0</v>
      </c>
      <c r="AE21" s="101">
        <v>0</v>
      </c>
      <c r="AF21" s="101">
        <v>2205166.25</v>
      </c>
      <c r="AG21" s="101">
        <v>0</v>
      </c>
      <c r="AH21" s="101">
        <v>27463.841796875</v>
      </c>
      <c r="AI21" s="101">
        <v>514931.28125</v>
      </c>
      <c r="AJ21" s="101">
        <v>15465.3525390625</v>
      </c>
      <c r="AK21" s="101">
        <v>100022.015625</v>
      </c>
      <c r="AL21" s="304">
        <f t="shared" si="10"/>
        <v>2863048.7412109375</v>
      </c>
      <c r="AM21" s="101">
        <v>0</v>
      </c>
      <c r="AN21" s="101">
        <v>0</v>
      </c>
      <c r="AO21" s="101">
        <v>1407384.75</v>
      </c>
      <c r="AP21" s="101">
        <v>0</v>
      </c>
      <c r="AQ21" s="101">
        <v>22495.75</v>
      </c>
      <c r="AR21" s="101">
        <v>361761.375</v>
      </c>
      <c r="AS21" s="101">
        <v>6843.9501953125</v>
      </c>
      <c r="AT21" s="101">
        <v>77809.5703125</v>
      </c>
      <c r="AU21" s="304">
        <f t="shared" si="11"/>
        <v>1876295.3955078125</v>
      </c>
      <c r="AV21" s="101">
        <v>0</v>
      </c>
      <c r="AW21" s="101">
        <v>0</v>
      </c>
      <c r="AX21" s="101">
        <v>1323740.375</v>
      </c>
      <c r="AY21" s="101">
        <v>0</v>
      </c>
      <c r="AZ21" s="101">
        <v>22495.75</v>
      </c>
      <c r="BA21" s="101">
        <v>152595.40625</v>
      </c>
      <c r="BB21" s="101">
        <v>6843.9501953125</v>
      </c>
      <c r="BC21" s="101">
        <v>77809.5703125</v>
      </c>
      <c r="BD21" s="304">
        <f t="shared" si="3"/>
        <v>1583485.0517578125</v>
      </c>
    </row>
    <row r="22" spans="1:56">
      <c r="A22" s="144" t="s">
        <v>404</v>
      </c>
      <c r="B22" s="101">
        <v>0</v>
      </c>
      <c r="C22" s="101">
        <v>0</v>
      </c>
      <c r="D22" s="101">
        <v>1179159.75</v>
      </c>
      <c r="E22" s="101">
        <v>0</v>
      </c>
      <c r="F22" s="101">
        <v>7947.12744140625</v>
      </c>
      <c r="G22" s="101">
        <v>158579.609375</v>
      </c>
      <c r="H22" s="101">
        <v>4458.58837890625</v>
      </c>
      <c r="I22" s="101">
        <v>65372.8125</v>
      </c>
      <c r="J22" s="304">
        <f t="shared" si="0"/>
        <v>1415517.8876953125</v>
      </c>
      <c r="K22" s="101">
        <v>0</v>
      </c>
      <c r="L22" s="101">
        <v>0</v>
      </c>
      <c r="M22" s="101">
        <v>806097.5</v>
      </c>
      <c r="N22" s="101">
        <v>0</v>
      </c>
      <c r="O22" s="101">
        <v>4282.78515625</v>
      </c>
      <c r="P22" s="101">
        <v>133627.875</v>
      </c>
      <c r="Q22" s="101">
        <v>1985.775146484375</v>
      </c>
      <c r="R22" s="101">
        <v>46439.19140625</v>
      </c>
      <c r="S22" s="304">
        <f t="shared" si="4"/>
        <v>992433.12670898438</v>
      </c>
      <c r="T22" s="101">
        <v>0</v>
      </c>
      <c r="U22" s="101">
        <v>0</v>
      </c>
      <c r="V22" s="101">
        <v>802760.9375</v>
      </c>
      <c r="W22" s="101">
        <v>0</v>
      </c>
      <c r="X22" s="101">
        <v>4282.78515625</v>
      </c>
      <c r="Y22" s="101">
        <v>85139.6875</v>
      </c>
      <c r="Z22" s="101">
        <v>1985.775146484375</v>
      </c>
      <c r="AA22" s="101">
        <v>46439.19140625</v>
      </c>
      <c r="AB22" s="307">
        <f t="shared" si="1"/>
        <v>940608.37670898438</v>
      </c>
      <c r="AC22" s="308" t="s">
        <v>404</v>
      </c>
      <c r="AD22" s="306">
        <v>0</v>
      </c>
      <c r="AE22" s="306">
        <v>0</v>
      </c>
      <c r="AF22" s="306">
        <v>1179159.75</v>
      </c>
      <c r="AG22" s="306">
        <v>0</v>
      </c>
      <c r="AH22" s="306">
        <v>7947.12744140625</v>
      </c>
      <c r="AI22" s="306">
        <v>158579.609375</v>
      </c>
      <c r="AJ22" s="306">
        <v>4458.58837890625</v>
      </c>
      <c r="AK22" s="306">
        <v>65372.8125</v>
      </c>
      <c r="AL22" s="307">
        <f t="shared" si="10"/>
        <v>1415517.8876953125</v>
      </c>
      <c r="AM22" s="306">
        <v>0</v>
      </c>
      <c r="AN22" s="306">
        <v>0</v>
      </c>
      <c r="AO22" s="306">
        <v>806097.5</v>
      </c>
      <c r="AP22" s="306">
        <v>0</v>
      </c>
      <c r="AQ22" s="306">
        <v>4282.78515625</v>
      </c>
      <c r="AR22" s="306">
        <v>133627.875</v>
      </c>
      <c r="AS22" s="306">
        <v>1985.775146484375</v>
      </c>
      <c r="AT22" s="306">
        <v>46439.19140625</v>
      </c>
      <c r="AU22" s="307">
        <f t="shared" si="11"/>
        <v>992433.12670898438</v>
      </c>
      <c r="AV22" s="306">
        <v>0</v>
      </c>
      <c r="AW22" s="306">
        <v>0</v>
      </c>
      <c r="AX22" s="306">
        <v>802760.9375</v>
      </c>
      <c r="AY22" s="306">
        <v>0</v>
      </c>
      <c r="AZ22" s="306">
        <v>4282.78515625</v>
      </c>
      <c r="BA22" s="306">
        <v>85139.6875</v>
      </c>
      <c r="BB22" s="306">
        <v>1985.775146484375</v>
      </c>
      <c r="BC22" s="306">
        <v>46439.19140625</v>
      </c>
      <c r="BD22" s="307">
        <f t="shared" si="3"/>
        <v>940608.37670898438</v>
      </c>
    </row>
    <row r="23" spans="1:56">
      <c r="A23" s="144" t="s">
        <v>343</v>
      </c>
      <c r="B23" s="490" t="s">
        <v>766</v>
      </c>
      <c r="C23" s="490"/>
      <c r="D23" s="490"/>
      <c r="E23" s="490"/>
      <c r="F23" s="490"/>
      <c r="G23" s="490"/>
      <c r="H23" s="490"/>
      <c r="I23" s="490"/>
      <c r="J23" s="490"/>
      <c r="K23" s="490"/>
      <c r="L23" s="490"/>
      <c r="M23" s="490"/>
      <c r="N23" s="490"/>
      <c r="O23" s="490"/>
      <c r="P23" s="490"/>
      <c r="Q23" s="490"/>
      <c r="R23" s="490"/>
      <c r="S23" s="490"/>
      <c r="T23" s="490"/>
      <c r="U23" s="490"/>
      <c r="V23" s="490"/>
      <c r="W23" s="490"/>
      <c r="X23" s="490"/>
      <c r="Y23" s="490"/>
      <c r="Z23" s="490"/>
      <c r="AA23" s="490"/>
      <c r="AB23" s="17">
        <f t="shared" si="1"/>
        <v>0</v>
      </c>
      <c r="AC23" s="144" t="s">
        <v>343</v>
      </c>
      <c r="AD23" s="507" t="s">
        <v>766</v>
      </c>
      <c r="AE23" s="507"/>
      <c r="AF23" s="507"/>
      <c r="AG23" s="507"/>
      <c r="AH23" s="507"/>
      <c r="AI23" s="507"/>
      <c r="AJ23" s="507"/>
      <c r="AK23" s="507"/>
      <c r="AL23" s="507"/>
      <c r="AM23" s="507"/>
      <c r="AN23" s="507"/>
      <c r="AO23" s="507"/>
      <c r="AP23" s="507"/>
      <c r="AQ23" s="507"/>
      <c r="AR23" s="507"/>
      <c r="AS23" s="507"/>
      <c r="AT23" s="507"/>
      <c r="AU23" s="507"/>
      <c r="AV23" s="507"/>
      <c r="AW23" s="507"/>
      <c r="AX23" s="507"/>
      <c r="AY23" s="507"/>
      <c r="AZ23" s="507"/>
      <c r="BA23" s="507"/>
      <c r="BB23" s="507"/>
      <c r="BC23" s="507"/>
      <c r="BD23" s="17">
        <f t="shared" si="3"/>
        <v>0</v>
      </c>
    </row>
    <row r="24" spans="1:56">
      <c r="A24" s="144" t="s">
        <v>405</v>
      </c>
      <c r="B24" s="101">
        <v>0</v>
      </c>
      <c r="C24" s="101">
        <v>0</v>
      </c>
      <c r="D24" s="101">
        <v>2302884.75</v>
      </c>
      <c r="E24" s="101">
        <v>0</v>
      </c>
      <c r="F24" s="101">
        <v>28801.2890625</v>
      </c>
      <c r="G24" s="101">
        <v>561591</v>
      </c>
      <c r="H24" s="101">
        <v>707.9661865234375</v>
      </c>
      <c r="I24" s="101">
        <v>40121.68359375</v>
      </c>
      <c r="J24" s="304">
        <f t="shared" si="0"/>
        <v>2934106.6888427734</v>
      </c>
      <c r="K24" s="101">
        <v>0</v>
      </c>
      <c r="L24" s="101">
        <v>0</v>
      </c>
      <c r="M24" s="101">
        <v>2104918.5</v>
      </c>
      <c r="N24" s="309">
        <v>0</v>
      </c>
      <c r="O24" s="101">
        <v>25190.244140625</v>
      </c>
      <c r="P24" s="101">
        <v>504982</v>
      </c>
      <c r="Q24" s="101">
        <v>669.215576171875</v>
      </c>
      <c r="R24" s="101">
        <v>33381.65234375</v>
      </c>
      <c r="S24" s="304">
        <f t="shared" si="4"/>
        <v>2669141.6120605469</v>
      </c>
      <c r="T24" s="101">
        <v>0</v>
      </c>
      <c r="U24" s="101">
        <v>0</v>
      </c>
      <c r="V24" s="101">
        <v>2104918.5</v>
      </c>
      <c r="W24" s="101">
        <v>0</v>
      </c>
      <c r="X24" s="101">
        <v>25190.244140625</v>
      </c>
      <c r="Y24" s="101">
        <v>449577.625</v>
      </c>
      <c r="Z24" s="101">
        <v>669.215576171875</v>
      </c>
      <c r="AA24" s="101">
        <v>33381.65234375</v>
      </c>
      <c r="AB24" s="307">
        <f t="shared" si="1"/>
        <v>2613737.2370605469</v>
      </c>
      <c r="AC24" s="308" t="s">
        <v>405</v>
      </c>
      <c r="AD24" s="306">
        <v>0</v>
      </c>
      <c r="AE24" s="306">
        <v>0</v>
      </c>
      <c r="AF24" s="306">
        <v>2716935.5</v>
      </c>
      <c r="AG24" s="306">
        <v>0</v>
      </c>
      <c r="AH24" s="306">
        <v>28801.2890625</v>
      </c>
      <c r="AI24" s="306">
        <v>561591</v>
      </c>
      <c r="AJ24" s="306">
        <v>707.9661865234375</v>
      </c>
      <c r="AK24" s="306">
        <v>40121.68359375</v>
      </c>
      <c r="AL24" s="307">
        <f>SUM(AD24:AK24)</f>
        <v>3348157.4388427734</v>
      </c>
      <c r="AM24" s="306">
        <v>0</v>
      </c>
      <c r="AN24" s="306">
        <v>0</v>
      </c>
      <c r="AO24" s="306">
        <v>2471617.25</v>
      </c>
      <c r="AP24" s="310">
        <v>0</v>
      </c>
      <c r="AQ24" s="306">
        <v>25190.244140625</v>
      </c>
      <c r="AR24" s="306">
        <v>504982</v>
      </c>
      <c r="AS24" s="306">
        <v>669.215576171875</v>
      </c>
      <c r="AT24" s="306">
        <v>33381.65234375</v>
      </c>
      <c r="AU24" s="307">
        <f>SUM(AM24:AT24)</f>
        <v>3035840.3620605469</v>
      </c>
      <c r="AV24" s="306">
        <v>0</v>
      </c>
      <c r="AW24" s="306">
        <v>0</v>
      </c>
      <c r="AX24" s="306">
        <v>2107216.75</v>
      </c>
      <c r="AY24" s="306">
        <v>0</v>
      </c>
      <c r="AZ24" s="306">
        <v>25190.244140625</v>
      </c>
      <c r="BA24" s="306">
        <v>449577.625</v>
      </c>
      <c r="BB24" s="306">
        <v>669.215576171875</v>
      </c>
      <c r="BC24" s="306">
        <v>33381.65234375</v>
      </c>
      <c r="BD24" s="307">
        <f t="shared" si="3"/>
        <v>2616035.4870605469</v>
      </c>
    </row>
    <row r="25" spans="1:56">
      <c r="A25" s="144" t="s">
        <v>344</v>
      </c>
      <c r="B25" s="101">
        <v>0</v>
      </c>
      <c r="C25" s="101">
        <v>0</v>
      </c>
      <c r="D25" s="101">
        <v>1337459.75</v>
      </c>
      <c r="E25" s="101">
        <v>0</v>
      </c>
      <c r="F25" s="101">
        <v>1731.88916015625</v>
      </c>
      <c r="G25" s="101">
        <v>552873.9375</v>
      </c>
      <c r="H25" s="101">
        <v>7310.41259765625</v>
      </c>
      <c r="I25" s="101">
        <v>109856.015625</v>
      </c>
      <c r="J25" s="304">
        <f t="shared" si="0"/>
        <v>2009232.0048828125</v>
      </c>
      <c r="K25" s="101">
        <v>0</v>
      </c>
      <c r="L25" s="101">
        <v>0</v>
      </c>
      <c r="M25" s="101">
        <v>498944.25</v>
      </c>
      <c r="N25" s="101">
        <v>0</v>
      </c>
      <c r="O25" s="101">
        <v>1055.69921875</v>
      </c>
      <c r="P25" s="101">
        <v>232028.9375</v>
      </c>
      <c r="Q25" s="101">
        <v>3285.9658203125</v>
      </c>
      <c r="R25" s="101">
        <v>84820.03125</v>
      </c>
      <c r="S25" s="304">
        <f t="shared" si="4"/>
        <v>820134.8837890625</v>
      </c>
      <c r="T25" s="101">
        <v>0</v>
      </c>
      <c r="U25" s="101">
        <v>0</v>
      </c>
      <c r="V25" s="101">
        <v>494986.6875</v>
      </c>
      <c r="W25" s="101">
        <v>0</v>
      </c>
      <c r="X25" s="101">
        <v>1055.69921875</v>
      </c>
      <c r="Y25" s="101">
        <v>86609.2421875</v>
      </c>
      <c r="Z25" s="101">
        <v>3285.9658203125</v>
      </c>
      <c r="AA25" s="101">
        <v>84820.03125</v>
      </c>
      <c r="AB25" s="304">
        <f t="shared" si="1"/>
        <v>670757.6259765625</v>
      </c>
      <c r="AC25" s="144" t="s">
        <v>344</v>
      </c>
      <c r="AD25" s="101">
        <v>0</v>
      </c>
      <c r="AE25" s="101">
        <v>0</v>
      </c>
      <c r="AF25" s="101">
        <v>1337459.75</v>
      </c>
      <c r="AG25" s="101">
        <v>0</v>
      </c>
      <c r="AH25" s="101">
        <v>1731.88916015625</v>
      </c>
      <c r="AI25" s="101">
        <v>552873.9375</v>
      </c>
      <c r="AJ25" s="101">
        <v>7310.41259765625</v>
      </c>
      <c r="AK25" s="101">
        <v>109856.015625</v>
      </c>
      <c r="AL25" s="304">
        <f t="shared" ref="AL25:AL26" si="12">SUM(AD25:AK25)</f>
        <v>2009232.0048828125</v>
      </c>
      <c r="AM25" s="101">
        <v>0</v>
      </c>
      <c r="AN25" s="101">
        <v>0</v>
      </c>
      <c r="AO25" s="101">
        <v>498944.25</v>
      </c>
      <c r="AP25" s="101">
        <v>0</v>
      </c>
      <c r="AQ25" s="101">
        <v>1055.69921875</v>
      </c>
      <c r="AR25" s="101">
        <v>232028.9375</v>
      </c>
      <c r="AS25" s="101">
        <v>3285.9658203125</v>
      </c>
      <c r="AT25" s="101">
        <v>84820.03125</v>
      </c>
      <c r="AU25" s="304">
        <f t="shared" ref="AU25:AU26" si="13">SUM(AM25:AT25)</f>
        <v>820134.8837890625</v>
      </c>
      <c r="AV25" s="101">
        <v>0</v>
      </c>
      <c r="AW25" s="101">
        <v>0</v>
      </c>
      <c r="AX25" s="101">
        <v>494986.6875</v>
      </c>
      <c r="AY25" s="101">
        <v>0</v>
      </c>
      <c r="AZ25" s="101">
        <v>1055.69921875</v>
      </c>
      <c r="BA25" s="101">
        <v>86609.2421875</v>
      </c>
      <c r="BB25" s="101">
        <v>3285.9658203125</v>
      </c>
      <c r="BC25" s="101">
        <v>84820.03125</v>
      </c>
      <c r="BD25" s="304">
        <f t="shared" si="3"/>
        <v>670757.6259765625</v>
      </c>
    </row>
    <row r="26" spans="1:56">
      <c r="A26" s="144" t="s">
        <v>345</v>
      </c>
      <c r="B26" s="101">
        <v>0</v>
      </c>
      <c r="C26" s="101">
        <v>0</v>
      </c>
      <c r="D26" s="101">
        <v>2562032.5</v>
      </c>
      <c r="E26" s="101">
        <v>0</v>
      </c>
      <c r="F26" s="101">
        <v>1348.630615234375</v>
      </c>
      <c r="G26" s="101">
        <v>575192.6875</v>
      </c>
      <c r="H26" s="101">
        <v>7926.125</v>
      </c>
      <c r="I26" s="101">
        <v>134063.953125</v>
      </c>
      <c r="J26" s="304">
        <f t="shared" si="0"/>
        <v>3280563.8962402344</v>
      </c>
      <c r="K26" s="101">
        <v>0</v>
      </c>
      <c r="L26" s="101">
        <v>0</v>
      </c>
      <c r="M26" s="101">
        <v>1456935.25</v>
      </c>
      <c r="N26" s="101">
        <v>0</v>
      </c>
      <c r="O26" s="101">
        <v>1031.053466796875</v>
      </c>
      <c r="P26" s="101">
        <v>369796.1875</v>
      </c>
      <c r="Q26" s="101">
        <v>3112.69482421875</v>
      </c>
      <c r="R26" s="101">
        <v>116865.046875</v>
      </c>
      <c r="S26" s="304">
        <f t="shared" si="4"/>
        <v>1947740.2326660156</v>
      </c>
      <c r="T26" s="101">
        <v>0</v>
      </c>
      <c r="U26" s="101">
        <v>0</v>
      </c>
      <c r="V26" s="101">
        <v>1448193.625</v>
      </c>
      <c r="W26" s="101">
        <v>0</v>
      </c>
      <c r="X26" s="101">
        <v>1031.053466796875</v>
      </c>
      <c r="Y26" s="101">
        <v>145743.671875</v>
      </c>
      <c r="Z26" s="101">
        <v>3112.69482421875</v>
      </c>
      <c r="AA26" s="101">
        <v>116865.046875</v>
      </c>
      <c r="AB26" s="304">
        <f t="shared" si="1"/>
        <v>1714946.0920410156</v>
      </c>
      <c r="AC26" s="144" t="s">
        <v>345</v>
      </c>
      <c r="AD26" s="101">
        <v>0</v>
      </c>
      <c r="AE26" s="101">
        <v>0</v>
      </c>
      <c r="AF26" s="101">
        <v>2562032.5</v>
      </c>
      <c r="AG26" s="101">
        <v>0</v>
      </c>
      <c r="AH26" s="101">
        <v>1348.630615234375</v>
      </c>
      <c r="AI26" s="101">
        <v>575192.6875</v>
      </c>
      <c r="AJ26" s="101">
        <v>7926.125</v>
      </c>
      <c r="AK26" s="101">
        <v>134063.953125</v>
      </c>
      <c r="AL26" s="304">
        <f t="shared" si="12"/>
        <v>3280563.8962402344</v>
      </c>
      <c r="AM26" s="101">
        <v>0</v>
      </c>
      <c r="AN26" s="101">
        <v>0</v>
      </c>
      <c r="AO26" s="101">
        <v>1456935.25</v>
      </c>
      <c r="AP26" s="101">
        <v>0</v>
      </c>
      <c r="AQ26" s="101">
        <v>1031.053466796875</v>
      </c>
      <c r="AR26" s="101">
        <v>369796.1875</v>
      </c>
      <c r="AS26" s="101">
        <v>3112.69482421875</v>
      </c>
      <c r="AT26" s="101">
        <v>116865.046875</v>
      </c>
      <c r="AU26" s="304">
        <f t="shared" si="13"/>
        <v>1947740.2326660156</v>
      </c>
      <c r="AV26" s="101">
        <v>0</v>
      </c>
      <c r="AW26" s="101">
        <v>0</v>
      </c>
      <c r="AX26" s="101">
        <v>1448193.625</v>
      </c>
      <c r="AY26" s="101">
        <v>0</v>
      </c>
      <c r="AZ26" s="101">
        <v>1031.053466796875</v>
      </c>
      <c r="BA26" s="101">
        <v>145743.671875</v>
      </c>
      <c r="BB26" s="101">
        <v>3112.69482421875</v>
      </c>
      <c r="BC26" s="101">
        <v>116865.046875</v>
      </c>
      <c r="BD26" s="304">
        <f t="shared" si="3"/>
        <v>1714946.0920410156</v>
      </c>
    </row>
    <row r="27" spans="1:56">
      <c r="A27" s="144" t="s">
        <v>346</v>
      </c>
      <c r="B27" s="508" t="s">
        <v>548</v>
      </c>
      <c r="C27" s="509"/>
      <c r="D27" s="509"/>
      <c r="E27" s="509"/>
      <c r="F27" s="509"/>
      <c r="G27" s="509"/>
      <c r="H27" s="509"/>
      <c r="I27" s="510"/>
      <c r="J27" s="17">
        <f t="shared" si="0"/>
        <v>0</v>
      </c>
      <c r="K27" s="508" t="s">
        <v>548</v>
      </c>
      <c r="L27" s="509"/>
      <c r="M27" s="509"/>
      <c r="N27" s="509"/>
      <c r="O27" s="509"/>
      <c r="P27" s="509"/>
      <c r="Q27" s="509"/>
      <c r="R27" s="510"/>
      <c r="S27" s="17">
        <f t="shared" si="4"/>
        <v>0</v>
      </c>
      <c r="T27" s="508" t="s">
        <v>548</v>
      </c>
      <c r="U27" s="509"/>
      <c r="V27" s="509"/>
      <c r="W27" s="509"/>
      <c r="X27" s="509"/>
      <c r="Y27" s="509"/>
      <c r="Z27" s="509"/>
      <c r="AA27" s="510"/>
      <c r="AB27" s="17">
        <f t="shared" si="1"/>
        <v>0</v>
      </c>
      <c r="AC27" s="144" t="s">
        <v>346</v>
      </c>
      <c r="AD27" s="508" t="s">
        <v>548</v>
      </c>
      <c r="AE27" s="509"/>
      <c r="AF27" s="509"/>
      <c r="AG27" s="509"/>
      <c r="AH27" s="509"/>
      <c r="AI27" s="509"/>
      <c r="AJ27" s="509"/>
      <c r="AK27" s="510"/>
      <c r="AL27" s="17"/>
      <c r="AM27" s="508" t="s">
        <v>548</v>
      </c>
      <c r="AN27" s="509"/>
      <c r="AO27" s="509"/>
      <c r="AP27" s="509"/>
      <c r="AQ27" s="509"/>
      <c r="AR27" s="509"/>
      <c r="AS27" s="509"/>
      <c r="AT27" s="510"/>
      <c r="AU27" s="17"/>
      <c r="AV27" s="508" t="s">
        <v>548</v>
      </c>
      <c r="AW27" s="509"/>
      <c r="AX27" s="509"/>
      <c r="AY27" s="509"/>
      <c r="AZ27" s="509"/>
      <c r="BA27" s="509"/>
      <c r="BB27" s="509"/>
      <c r="BC27" s="510"/>
      <c r="BD27" s="17">
        <f t="shared" si="3"/>
        <v>0</v>
      </c>
    </row>
    <row r="28" spans="1:56">
      <c r="A28" s="144" t="s">
        <v>406</v>
      </c>
      <c r="B28" s="101">
        <v>0</v>
      </c>
      <c r="C28" s="101">
        <v>0</v>
      </c>
      <c r="D28" s="101">
        <v>2181982.25</v>
      </c>
      <c r="E28" s="101">
        <v>0</v>
      </c>
      <c r="F28" s="101">
        <v>957.02203369140625</v>
      </c>
      <c r="G28" s="101">
        <v>667542.1875</v>
      </c>
      <c r="H28" s="101">
        <v>7929.7158203125</v>
      </c>
      <c r="I28" s="101">
        <v>56359.359375</v>
      </c>
      <c r="J28" s="304">
        <f t="shared" si="0"/>
        <v>2914770.5347290039</v>
      </c>
      <c r="K28" s="101">
        <v>0</v>
      </c>
      <c r="L28" s="101">
        <v>0</v>
      </c>
      <c r="M28" s="101">
        <v>1912604</v>
      </c>
      <c r="N28" s="101">
        <v>0</v>
      </c>
      <c r="O28" s="101">
        <v>-3936.9140625</v>
      </c>
      <c r="P28" s="101">
        <v>582258.6875</v>
      </c>
      <c r="Q28" s="101">
        <v>4657.2001953125</v>
      </c>
      <c r="R28" s="101">
        <v>43661.0625</v>
      </c>
      <c r="S28" s="304">
        <f t="shared" si="4"/>
        <v>2539244.0361328125</v>
      </c>
      <c r="T28" s="101">
        <v>0</v>
      </c>
      <c r="U28" s="101">
        <v>0</v>
      </c>
      <c r="V28" s="101">
        <v>1906603</v>
      </c>
      <c r="W28" s="101">
        <v>0</v>
      </c>
      <c r="X28" s="101">
        <v>-3936.9140625</v>
      </c>
      <c r="Y28" s="101">
        <v>540509.25</v>
      </c>
      <c r="Z28" s="101">
        <v>4657.2001953125</v>
      </c>
      <c r="AA28" s="101">
        <v>43661.0625</v>
      </c>
      <c r="AB28" s="304">
        <f t="shared" si="1"/>
        <v>2491493.5986328125</v>
      </c>
      <c r="AC28" s="305" t="s">
        <v>406</v>
      </c>
      <c r="AD28" s="101">
        <v>0</v>
      </c>
      <c r="AE28" s="101">
        <v>0</v>
      </c>
      <c r="AF28" s="101">
        <v>2181982.25</v>
      </c>
      <c r="AG28" s="101">
        <v>0</v>
      </c>
      <c r="AH28" s="101">
        <v>957.02203369140625</v>
      </c>
      <c r="AI28" s="101">
        <v>667542.1875</v>
      </c>
      <c r="AJ28" s="101">
        <v>7929.7158203125</v>
      </c>
      <c r="AK28" s="101">
        <v>56359.359375</v>
      </c>
      <c r="AL28" s="304">
        <f t="shared" ref="AL28:AL29" si="14">SUM(AD28:AK28)</f>
        <v>2914770.5347290039</v>
      </c>
      <c r="AM28" s="101">
        <v>0</v>
      </c>
      <c r="AN28" s="101">
        <v>0</v>
      </c>
      <c r="AO28" s="101">
        <v>1912604</v>
      </c>
      <c r="AP28" s="101">
        <v>0</v>
      </c>
      <c r="AQ28" s="101">
        <v>-3936.9140625</v>
      </c>
      <c r="AR28" s="101">
        <v>582258.6875</v>
      </c>
      <c r="AS28" s="101">
        <v>4657.2001953125</v>
      </c>
      <c r="AT28" s="101">
        <v>43661.0625</v>
      </c>
      <c r="AU28" s="304">
        <f t="shared" ref="AU28:AU29" si="15">SUM(AM28:AT28)</f>
        <v>2539244.0361328125</v>
      </c>
      <c r="AV28" s="101">
        <v>0</v>
      </c>
      <c r="AW28" s="101">
        <v>0</v>
      </c>
      <c r="AX28" s="101">
        <v>1906603</v>
      </c>
      <c r="AY28" s="101">
        <v>0</v>
      </c>
      <c r="AZ28" s="101">
        <v>-3936.9140625</v>
      </c>
      <c r="BA28" s="101">
        <v>540509.25</v>
      </c>
      <c r="BB28" s="101">
        <v>4657.2001953125</v>
      </c>
      <c r="BC28" s="101">
        <v>43661.0625</v>
      </c>
      <c r="BD28" s="304">
        <f t="shared" si="3"/>
        <v>2491493.5986328125</v>
      </c>
    </row>
    <row r="29" spans="1:56" ht="13.5" customHeight="1">
      <c r="A29" s="144" t="s">
        <v>407</v>
      </c>
      <c r="B29" s="101">
        <v>0</v>
      </c>
      <c r="C29" s="101">
        <v>0</v>
      </c>
      <c r="D29" s="101">
        <v>1516508.375</v>
      </c>
      <c r="E29" s="101">
        <v>0</v>
      </c>
      <c r="F29" s="101">
        <v>1326</v>
      </c>
      <c r="G29" s="101">
        <v>245660.921875</v>
      </c>
      <c r="H29" s="101">
        <v>419.30722045898438</v>
      </c>
      <c r="I29" s="101">
        <v>21214.513671875</v>
      </c>
      <c r="J29" s="304">
        <f t="shared" si="0"/>
        <v>1785129.117767334</v>
      </c>
      <c r="K29" s="101">
        <v>0</v>
      </c>
      <c r="L29" s="101">
        <v>0</v>
      </c>
      <c r="M29" s="101">
        <v>1248232.125</v>
      </c>
      <c r="N29" s="101">
        <v>0</v>
      </c>
      <c r="O29" s="101">
        <v>596.70001220703125</v>
      </c>
      <c r="P29" s="101">
        <v>196740.828125</v>
      </c>
      <c r="Q29" s="101">
        <v>223.63052368164063</v>
      </c>
      <c r="R29" s="101">
        <v>17518.279296875</v>
      </c>
      <c r="S29" s="304">
        <f t="shared" si="4"/>
        <v>1463311.5629577637</v>
      </c>
      <c r="T29" s="101">
        <v>0</v>
      </c>
      <c r="U29" s="101">
        <v>0</v>
      </c>
      <c r="V29" s="101">
        <v>1244971.25</v>
      </c>
      <c r="W29" s="101">
        <v>0</v>
      </c>
      <c r="X29" s="101">
        <v>596.70001220703125</v>
      </c>
      <c r="Y29" s="101">
        <v>178339.75</v>
      </c>
      <c r="Z29" s="101">
        <v>223.63052368164063</v>
      </c>
      <c r="AA29" s="101">
        <v>17518.279296875</v>
      </c>
      <c r="AB29" s="304">
        <f t="shared" si="1"/>
        <v>1441649.6098327637</v>
      </c>
      <c r="AC29" s="144" t="s">
        <v>407</v>
      </c>
      <c r="AD29" s="101">
        <v>0</v>
      </c>
      <c r="AE29" s="101">
        <v>0</v>
      </c>
      <c r="AF29" s="101">
        <v>1516508.375</v>
      </c>
      <c r="AG29" s="101">
        <v>0</v>
      </c>
      <c r="AH29" s="101">
        <v>1326</v>
      </c>
      <c r="AI29" s="101">
        <v>245660.921875</v>
      </c>
      <c r="AJ29" s="101">
        <v>419.30722045898438</v>
      </c>
      <c r="AK29" s="101">
        <v>21214.513671875</v>
      </c>
      <c r="AL29" s="304">
        <f t="shared" si="14"/>
        <v>1785129.117767334</v>
      </c>
      <c r="AM29" s="101">
        <v>0</v>
      </c>
      <c r="AN29" s="101">
        <v>0</v>
      </c>
      <c r="AO29" s="101">
        <v>1248232.125</v>
      </c>
      <c r="AP29" s="101">
        <v>0</v>
      </c>
      <c r="AQ29" s="101">
        <v>596.70001220703125</v>
      </c>
      <c r="AR29" s="101">
        <v>196740.828125</v>
      </c>
      <c r="AS29" s="101">
        <v>223.63052368164063</v>
      </c>
      <c r="AT29" s="101">
        <v>17518.279296875</v>
      </c>
      <c r="AU29" s="304">
        <f t="shared" si="15"/>
        <v>1463311.5629577637</v>
      </c>
      <c r="AV29" s="101">
        <v>0</v>
      </c>
      <c r="AW29" s="101">
        <v>0</v>
      </c>
      <c r="AX29" s="101">
        <v>1244971.25</v>
      </c>
      <c r="AY29" s="101">
        <v>0</v>
      </c>
      <c r="AZ29" s="101">
        <v>596.70001220703125</v>
      </c>
      <c r="BA29" s="101">
        <v>178339.75</v>
      </c>
      <c r="BB29" s="101">
        <v>223.63052368164063</v>
      </c>
      <c r="BC29" s="101">
        <v>17518.279296875</v>
      </c>
      <c r="BD29" s="304">
        <f t="shared" si="3"/>
        <v>1441649.6098327637</v>
      </c>
    </row>
    <row r="30" spans="1:56">
      <c r="A30" s="144" t="s">
        <v>347</v>
      </c>
      <c r="B30" s="508" t="s">
        <v>548</v>
      </c>
      <c r="C30" s="509"/>
      <c r="D30" s="509"/>
      <c r="E30" s="509"/>
      <c r="F30" s="509"/>
      <c r="G30" s="509"/>
      <c r="H30" s="509"/>
      <c r="I30" s="510"/>
      <c r="J30" s="17">
        <f t="shared" si="0"/>
        <v>0</v>
      </c>
      <c r="K30" s="508" t="s">
        <v>548</v>
      </c>
      <c r="L30" s="509"/>
      <c r="M30" s="509"/>
      <c r="N30" s="509"/>
      <c r="O30" s="509"/>
      <c r="P30" s="509"/>
      <c r="Q30" s="509"/>
      <c r="R30" s="510"/>
      <c r="S30" s="17">
        <f t="shared" si="4"/>
        <v>0</v>
      </c>
      <c r="T30" s="508" t="s">
        <v>548</v>
      </c>
      <c r="U30" s="509"/>
      <c r="V30" s="509"/>
      <c r="W30" s="509"/>
      <c r="X30" s="509"/>
      <c r="Y30" s="509"/>
      <c r="Z30" s="509"/>
      <c r="AA30" s="510"/>
      <c r="AB30" s="17">
        <f t="shared" si="1"/>
        <v>0</v>
      </c>
      <c r="AC30" s="144" t="s">
        <v>347</v>
      </c>
      <c r="AD30" s="508" t="s">
        <v>548</v>
      </c>
      <c r="AE30" s="509"/>
      <c r="AF30" s="509"/>
      <c r="AG30" s="509"/>
      <c r="AH30" s="509"/>
      <c r="AI30" s="509"/>
      <c r="AJ30" s="509"/>
      <c r="AK30" s="510"/>
      <c r="AL30" s="17"/>
      <c r="AM30" s="508" t="s">
        <v>548</v>
      </c>
      <c r="AN30" s="509"/>
      <c r="AO30" s="509"/>
      <c r="AP30" s="509"/>
      <c r="AQ30" s="509"/>
      <c r="AR30" s="509"/>
      <c r="AS30" s="509"/>
      <c r="AT30" s="510"/>
      <c r="AU30" s="17"/>
      <c r="AV30" s="508" t="s">
        <v>548</v>
      </c>
      <c r="AW30" s="509"/>
      <c r="AX30" s="509"/>
      <c r="AY30" s="509"/>
      <c r="AZ30" s="509"/>
      <c r="BA30" s="509"/>
      <c r="BB30" s="509"/>
      <c r="BC30" s="510"/>
      <c r="BD30" s="17">
        <f t="shared" si="3"/>
        <v>0</v>
      </c>
    </row>
    <row r="31" spans="1:56" ht="13.5" customHeight="1">
      <c r="A31" s="144" t="s">
        <v>502</v>
      </c>
      <c r="B31" s="101">
        <v>0</v>
      </c>
      <c r="C31" s="101">
        <v>0</v>
      </c>
      <c r="D31" s="101">
        <v>1707893.5</v>
      </c>
      <c r="E31" s="101">
        <v>0</v>
      </c>
      <c r="F31" s="101">
        <v>78700.578125</v>
      </c>
      <c r="G31" s="101">
        <v>467795.34375</v>
      </c>
      <c r="H31" s="101">
        <v>24824.08984375</v>
      </c>
      <c r="I31" s="101">
        <v>97154.4453125</v>
      </c>
      <c r="J31" s="304">
        <f t="shared" si="0"/>
        <v>2376367.95703125</v>
      </c>
      <c r="K31" s="101">
        <v>0</v>
      </c>
      <c r="L31" s="101">
        <v>0</v>
      </c>
      <c r="M31" s="101">
        <v>1192087</v>
      </c>
      <c r="N31" s="101">
        <v>0</v>
      </c>
      <c r="O31" s="101">
        <v>31784.85546875</v>
      </c>
      <c r="P31" s="101">
        <v>334171.125</v>
      </c>
      <c r="Q31" s="101">
        <v>6166.083984375</v>
      </c>
      <c r="R31" s="101">
        <v>70842.15625</v>
      </c>
      <c r="S31" s="304">
        <f t="shared" si="4"/>
        <v>1635051.220703125</v>
      </c>
      <c r="T31" s="101">
        <v>0</v>
      </c>
      <c r="U31" s="101">
        <v>0</v>
      </c>
      <c r="V31" s="101">
        <v>1124490</v>
      </c>
      <c r="W31" s="101">
        <v>0</v>
      </c>
      <c r="X31" s="101">
        <v>31784.85546875</v>
      </c>
      <c r="Y31" s="101">
        <v>236489.640625</v>
      </c>
      <c r="Z31" s="101">
        <v>6166.083984375</v>
      </c>
      <c r="AA31" s="101">
        <v>70842.15625</v>
      </c>
      <c r="AB31" s="304">
        <f t="shared" si="1"/>
        <v>1469772.736328125</v>
      </c>
      <c r="AC31" s="305" t="s">
        <v>502</v>
      </c>
      <c r="AD31" s="101">
        <v>0</v>
      </c>
      <c r="AE31" s="101">
        <v>0</v>
      </c>
      <c r="AF31" s="101">
        <v>2727580.25</v>
      </c>
      <c r="AG31" s="101">
        <v>0</v>
      </c>
      <c r="AH31" s="101">
        <v>78700.578125</v>
      </c>
      <c r="AI31" s="101">
        <v>467795.34375</v>
      </c>
      <c r="AJ31" s="101">
        <v>8026.54296875</v>
      </c>
      <c r="AK31" s="101">
        <v>97154.4453125</v>
      </c>
      <c r="AL31" s="304">
        <f>SUM(AD31:AK31)</f>
        <v>3379257.16015625</v>
      </c>
      <c r="AM31" s="101">
        <v>0</v>
      </c>
      <c r="AN31" s="101">
        <v>0</v>
      </c>
      <c r="AO31" s="101">
        <v>1870433.5</v>
      </c>
      <c r="AP31" s="101">
        <v>0</v>
      </c>
      <c r="AQ31" s="101">
        <v>31784.85546875</v>
      </c>
      <c r="AR31" s="101">
        <v>334171.125</v>
      </c>
      <c r="AS31" s="101">
        <v>4665.283203125</v>
      </c>
      <c r="AT31" s="101">
        <v>70842.15625</v>
      </c>
      <c r="AU31" s="304">
        <f>SUM(AM31:AT31)</f>
        <v>2311896.919921875</v>
      </c>
      <c r="AV31" s="101">
        <v>0</v>
      </c>
      <c r="AW31" s="101">
        <v>0</v>
      </c>
      <c r="AX31" s="101">
        <v>1516593</v>
      </c>
      <c r="AY31" s="101">
        <v>0</v>
      </c>
      <c r="AZ31" s="101">
        <v>31784.85546875</v>
      </c>
      <c r="BA31" s="101">
        <v>236489.640625</v>
      </c>
      <c r="BB31" s="101">
        <v>4665.283203125</v>
      </c>
      <c r="BC31" s="101">
        <v>70842.15625</v>
      </c>
      <c r="BD31" s="304">
        <f t="shared" si="3"/>
        <v>1860374.935546875</v>
      </c>
    </row>
    <row r="32" spans="1:56">
      <c r="A32" s="144" t="s">
        <v>482</v>
      </c>
      <c r="B32" s="127"/>
      <c r="C32" s="127"/>
      <c r="D32" s="127"/>
      <c r="E32" s="127"/>
      <c r="F32" s="127"/>
      <c r="G32" s="127"/>
      <c r="H32" s="127"/>
      <c r="I32" s="127"/>
      <c r="J32" s="17">
        <f t="shared" si="0"/>
        <v>0</v>
      </c>
      <c r="K32" s="127"/>
      <c r="L32" s="127"/>
      <c r="M32" s="127"/>
      <c r="N32" s="127"/>
      <c r="O32" s="127"/>
      <c r="P32" s="127"/>
      <c r="Q32" s="127"/>
      <c r="R32" s="127"/>
      <c r="S32" s="17">
        <f t="shared" si="4"/>
        <v>0</v>
      </c>
      <c r="T32" s="127"/>
      <c r="U32" s="127"/>
      <c r="V32" s="127"/>
      <c r="W32" s="127"/>
      <c r="X32" s="127"/>
      <c r="Y32" s="127"/>
      <c r="Z32" s="127"/>
      <c r="AA32" s="127"/>
      <c r="AB32" s="17">
        <f t="shared" si="1"/>
        <v>0</v>
      </c>
      <c r="AC32" s="144" t="s">
        <v>408</v>
      </c>
      <c r="AD32" s="127"/>
      <c r="AE32" s="127"/>
      <c r="AF32" s="127"/>
      <c r="AG32" s="127"/>
      <c r="AH32" s="127"/>
      <c r="AI32" s="127"/>
      <c r="AJ32" s="127"/>
      <c r="AK32" s="127"/>
      <c r="AL32" s="17"/>
      <c r="AM32" s="127"/>
      <c r="AN32" s="127"/>
      <c r="AO32" s="127"/>
      <c r="AP32" s="127"/>
      <c r="AQ32" s="127"/>
      <c r="AR32" s="127"/>
      <c r="AS32" s="127"/>
      <c r="AT32" s="127"/>
      <c r="AU32" s="17"/>
      <c r="AV32" s="127"/>
      <c r="AW32" s="127"/>
      <c r="AX32" s="127"/>
      <c r="AY32" s="127"/>
      <c r="AZ32" s="127"/>
      <c r="BA32" s="127"/>
      <c r="BB32" s="127"/>
      <c r="BC32" s="127"/>
      <c r="BD32" s="17">
        <f t="shared" si="3"/>
        <v>0</v>
      </c>
    </row>
    <row r="33" spans="1:56">
      <c r="A33" s="144" t="s">
        <v>348</v>
      </c>
      <c r="B33" s="507" t="s">
        <v>766</v>
      </c>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17">
        <f t="shared" si="1"/>
        <v>0</v>
      </c>
      <c r="AC33" s="144" t="s">
        <v>348</v>
      </c>
      <c r="AD33" s="507" t="s">
        <v>766</v>
      </c>
      <c r="AE33" s="507"/>
      <c r="AF33" s="507"/>
      <c r="AG33" s="507"/>
      <c r="AH33" s="507"/>
      <c r="AI33" s="507"/>
      <c r="AJ33" s="507"/>
      <c r="AK33" s="507"/>
      <c r="AL33" s="507"/>
      <c r="AM33" s="507"/>
      <c r="AN33" s="507"/>
      <c r="AO33" s="507"/>
      <c r="AP33" s="507"/>
      <c r="AQ33" s="507"/>
      <c r="AR33" s="507"/>
      <c r="AS33" s="507"/>
      <c r="AT33" s="507"/>
      <c r="AU33" s="507"/>
      <c r="AV33" s="507"/>
      <c r="AW33" s="507"/>
      <c r="AX33" s="507"/>
      <c r="AY33" s="507"/>
      <c r="AZ33" s="507"/>
      <c r="BA33" s="507"/>
      <c r="BB33" s="507"/>
      <c r="BC33" s="507"/>
      <c r="BD33" s="17">
        <f t="shared" si="3"/>
        <v>0</v>
      </c>
    </row>
    <row r="34" spans="1:56">
      <c r="A34" s="144" t="s">
        <v>409</v>
      </c>
      <c r="B34" s="101">
        <v>0</v>
      </c>
      <c r="C34" s="101">
        <v>0</v>
      </c>
      <c r="D34" s="101">
        <v>332511.46875</v>
      </c>
      <c r="E34" s="101">
        <v>0</v>
      </c>
      <c r="F34" s="101">
        <v>15508.130859375</v>
      </c>
      <c r="G34" s="101">
        <v>53579.8515625</v>
      </c>
      <c r="H34" s="101">
        <v>7216.0625</v>
      </c>
      <c r="I34" s="101">
        <v>26471.978515625</v>
      </c>
      <c r="J34" s="304">
        <f t="shared" si="0"/>
        <v>435287.4921875</v>
      </c>
      <c r="K34" s="101">
        <v>0</v>
      </c>
      <c r="L34" s="101">
        <v>0</v>
      </c>
      <c r="M34" s="101">
        <v>256356.4375</v>
      </c>
      <c r="N34" s="101">
        <v>0</v>
      </c>
      <c r="O34" s="101">
        <v>5293.3916015625</v>
      </c>
      <c r="P34" s="101">
        <v>42642.09375</v>
      </c>
      <c r="Q34" s="101">
        <v>551.13720703125</v>
      </c>
      <c r="R34" s="101">
        <v>19504.9453125</v>
      </c>
      <c r="S34" s="304">
        <f t="shared" si="4"/>
        <v>324348.00537109375</v>
      </c>
      <c r="T34" s="101">
        <v>0</v>
      </c>
      <c r="U34" s="101">
        <v>0</v>
      </c>
      <c r="V34" s="101">
        <v>254764.765625</v>
      </c>
      <c r="W34" s="101">
        <v>0</v>
      </c>
      <c r="X34" s="101">
        <v>5293.3916015625</v>
      </c>
      <c r="Y34" s="101">
        <v>32361.533203125</v>
      </c>
      <c r="Z34" s="101">
        <v>551.13720703125</v>
      </c>
      <c r="AA34" s="101">
        <v>19504.9453125</v>
      </c>
      <c r="AB34" s="304">
        <f t="shared" si="1"/>
        <v>312475.77294921875</v>
      </c>
      <c r="AC34" s="305" t="s">
        <v>409</v>
      </c>
      <c r="AD34" s="101">
        <v>0</v>
      </c>
      <c r="AE34" s="101">
        <v>0</v>
      </c>
      <c r="AF34" s="101">
        <v>826181.875</v>
      </c>
      <c r="AG34" s="101">
        <v>0</v>
      </c>
      <c r="AH34" s="101">
        <v>15508.130859375</v>
      </c>
      <c r="AI34" s="101">
        <v>53579.8515625</v>
      </c>
      <c r="AJ34" s="101">
        <v>639.9083251953125</v>
      </c>
      <c r="AK34" s="101">
        <v>26471.978515625</v>
      </c>
      <c r="AL34" s="304">
        <f t="shared" ref="AL34:AL41" si="16">SUM(AD34:AK34)</f>
        <v>922381.74426269531</v>
      </c>
      <c r="AM34" s="101">
        <v>0</v>
      </c>
      <c r="AN34" s="101">
        <v>0</v>
      </c>
      <c r="AO34" s="101">
        <v>581963.625</v>
      </c>
      <c r="AP34" s="101">
        <v>0</v>
      </c>
      <c r="AQ34" s="101">
        <v>5293.3916015625</v>
      </c>
      <c r="AR34" s="101">
        <v>42642.09375</v>
      </c>
      <c r="AS34" s="101">
        <v>331.67794799804688</v>
      </c>
      <c r="AT34" s="101">
        <v>19504.9453125</v>
      </c>
      <c r="AU34" s="304">
        <f t="shared" ref="AU34:AU41" si="17">SUM(AM34:AT34)</f>
        <v>649735.73361206055</v>
      </c>
      <c r="AV34" s="101">
        <v>0</v>
      </c>
      <c r="AW34" s="101">
        <v>0</v>
      </c>
      <c r="AX34" s="101">
        <v>500404.125</v>
      </c>
      <c r="AY34" s="101">
        <v>0</v>
      </c>
      <c r="AZ34" s="101">
        <v>5293.3916015625</v>
      </c>
      <c r="BA34" s="101">
        <v>22679.326171875</v>
      </c>
      <c r="BB34" s="101">
        <v>331.67794799804688</v>
      </c>
      <c r="BC34" s="101">
        <v>19504.9453125</v>
      </c>
      <c r="BD34" s="304">
        <f t="shared" si="3"/>
        <v>548213.46603393555</v>
      </c>
    </row>
    <row r="35" spans="1:56">
      <c r="A35" s="144" t="s">
        <v>349</v>
      </c>
      <c r="B35" s="101">
        <v>0</v>
      </c>
      <c r="C35" s="309">
        <v>0</v>
      </c>
      <c r="D35" s="101">
        <v>748345.5625</v>
      </c>
      <c r="E35" s="101">
        <v>0</v>
      </c>
      <c r="F35" s="101">
        <v>1429.38427734375</v>
      </c>
      <c r="G35" s="101">
        <v>234115.265625</v>
      </c>
      <c r="H35" s="101">
        <v>2532.486328125</v>
      </c>
      <c r="I35" s="101">
        <v>43564.3046875</v>
      </c>
      <c r="J35" s="304">
        <f t="shared" si="0"/>
        <v>1029987.0034179688</v>
      </c>
      <c r="K35" s="101">
        <v>0</v>
      </c>
      <c r="L35" s="309">
        <v>0</v>
      </c>
      <c r="M35" s="101">
        <v>401170.8125</v>
      </c>
      <c r="N35" s="101">
        <v>0</v>
      </c>
      <c r="O35" s="101">
        <v>1040.657470703125</v>
      </c>
      <c r="P35" s="101">
        <v>138845.78125</v>
      </c>
      <c r="Q35" s="101">
        <v>1079.345703125</v>
      </c>
      <c r="R35" s="101">
        <v>30332.38671875</v>
      </c>
      <c r="S35" s="304">
        <f t="shared" si="4"/>
        <v>572468.98364257813</v>
      </c>
      <c r="T35" s="101">
        <v>0</v>
      </c>
      <c r="U35" s="101">
        <v>0</v>
      </c>
      <c r="V35" s="101">
        <v>390473.3125</v>
      </c>
      <c r="W35" s="101">
        <v>0</v>
      </c>
      <c r="X35" s="101">
        <v>1040.657470703125</v>
      </c>
      <c r="Y35" s="101">
        <v>74637.40625</v>
      </c>
      <c r="Z35" s="101">
        <v>1079.345703125</v>
      </c>
      <c r="AA35" s="101">
        <v>30332.38671875</v>
      </c>
      <c r="AB35" s="304">
        <f t="shared" si="1"/>
        <v>497563.10864257813</v>
      </c>
      <c r="AC35" s="144" t="s">
        <v>349</v>
      </c>
      <c r="AD35" s="101">
        <v>0</v>
      </c>
      <c r="AE35" s="309">
        <v>0</v>
      </c>
      <c r="AF35" s="101">
        <v>748345.5625</v>
      </c>
      <c r="AG35" s="101">
        <v>0</v>
      </c>
      <c r="AH35" s="101">
        <v>1429.38427734375</v>
      </c>
      <c r="AI35" s="101">
        <v>234115.265625</v>
      </c>
      <c r="AJ35" s="101">
        <v>2532.486328125</v>
      </c>
      <c r="AK35" s="101">
        <v>43564.3046875</v>
      </c>
      <c r="AL35" s="304">
        <f t="shared" si="16"/>
        <v>1029987.0034179688</v>
      </c>
      <c r="AM35" s="101">
        <v>0</v>
      </c>
      <c r="AN35" s="309">
        <v>0</v>
      </c>
      <c r="AO35" s="101">
        <v>401170.8125</v>
      </c>
      <c r="AP35" s="101">
        <v>0</v>
      </c>
      <c r="AQ35" s="101">
        <v>1040.657470703125</v>
      </c>
      <c r="AR35" s="101">
        <v>138845.78125</v>
      </c>
      <c r="AS35" s="101">
        <v>1079.345703125</v>
      </c>
      <c r="AT35" s="101">
        <v>30332.38671875</v>
      </c>
      <c r="AU35" s="304">
        <f t="shared" si="17"/>
        <v>572468.98364257813</v>
      </c>
      <c r="AV35" s="101">
        <v>0</v>
      </c>
      <c r="AW35" s="101">
        <v>0</v>
      </c>
      <c r="AX35" s="101">
        <v>390473.3125</v>
      </c>
      <c r="AY35" s="101">
        <v>0</v>
      </c>
      <c r="AZ35" s="101">
        <v>1040.657470703125</v>
      </c>
      <c r="BA35" s="101">
        <v>74637.40625</v>
      </c>
      <c r="BB35" s="101">
        <v>1079.345703125</v>
      </c>
      <c r="BC35" s="101">
        <v>30332.38671875</v>
      </c>
      <c r="BD35" s="304">
        <f t="shared" si="3"/>
        <v>497563.10864257813</v>
      </c>
    </row>
    <row r="36" spans="1:56">
      <c r="A36" s="144" t="s">
        <v>488</v>
      </c>
      <c r="B36" s="101">
        <v>0</v>
      </c>
      <c r="C36" s="309">
        <v>0</v>
      </c>
      <c r="D36" s="101">
        <v>3558193</v>
      </c>
      <c r="E36" s="101">
        <v>0</v>
      </c>
      <c r="F36" s="101">
        <v>17822.611328125</v>
      </c>
      <c r="G36" s="101">
        <v>1253988.625</v>
      </c>
      <c r="H36" s="101">
        <v>62960.44921875</v>
      </c>
      <c r="I36" s="101">
        <v>213396.484375</v>
      </c>
      <c r="J36" s="304">
        <f t="shared" si="0"/>
        <v>5106361.169921875</v>
      </c>
      <c r="K36" s="101">
        <v>0</v>
      </c>
      <c r="L36" s="309">
        <v>0</v>
      </c>
      <c r="M36" s="101">
        <v>1980971.5</v>
      </c>
      <c r="N36" s="101">
        <v>0</v>
      </c>
      <c r="O36" s="101">
        <v>16013.58984375</v>
      </c>
      <c r="P36" s="101">
        <v>771886.375</v>
      </c>
      <c r="Q36" s="101">
        <v>19708.1171875</v>
      </c>
      <c r="R36" s="101">
        <v>157856.21875</v>
      </c>
      <c r="S36" s="304">
        <f t="shared" si="4"/>
        <v>2946435.80078125</v>
      </c>
      <c r="T36" s="101">
        <v>0</v>
      </c>
      <c r="U36" s="101">
        <v>0</v>
      </c>
      <c r="V36" s="101">
        <v>1723864.5</v>
      </c>
      <c r="W36" s="101">
        <v>0</v>
      </c>
      <c r="X36" s="101">
        <v>16013.58984375</v>
      </c>
      <c r="Y36" s="101">
        <v>395966.65625</v>
      </c>
      <c r="Z36" s="101">
        <v>19708.1171875</v>
      </c>
      <c r="AA36" s="101">
        <v>157856.21875</v>
      </c>
      <c r="AB36" s="304">
        <f t="shared" si="1"/>
        <v>2313409.08203125</v>
      </c>
      <c r="AC36" s="144" t="s">
        <v>488</v>
      </c>
      <c r="AD36" s="101">
        <v>0</v>
      </c>
      <c r="AE36" s="309">
        <v>0</v>
      </c>
      <c r="AF36" s="101">
        <v>3558193</v>
      </c>
      <c r="AG36" s="101">
        <v>0</v>
      </c>
      <c r="AH36" s="101">
        <v>17822.611328125</v>
      </c>
      <c r="AI36" s="101">
        <v>1253988.625</v>
      </c>
      <c r="AJ36" s="101">
        <v>62960.44921875</v>
      </c>
      <c r="AK36" s="101">
        <v>213396.484375</v>
      </c>
      <c r="AL36" s="304">
        <f t="shared" si="16"/>
        <v>5106361.169921875</v>
      </c>
      <c r="AM36" s="101">
        <v>0</v>
      </c>
      <c r="AN36" s="309">
        <v>0</v>
      </c>
      <c r="AO36" s="101">
        <v>1980971.5</v>
      </c>
      <c r="AP36" s="101">
        <v>0</v>
      </c>
      <c r="AQ36" s="101">
        <v>16013.58984375</v>
      </c>
      <c r="AR36" s="101">
        <v>771886.375</v>
      </c>
      <c r="AS36" s="101">
        <v>19708.1171875</v>
      </c>
      <c r="AT36" s="101">
        <v>157856.21875</v>
      </c>
      <c r="AU36" s="304">
        <f t="shared" si="17"/>
        <v>2946435.80078125</v>
      </c>
      <c r="AV36" s="101">
        <v>0</v>
      </c>
      <c r="AW36" s="101">
        <v>0</v>
      </c>
      <c r="AX36" s="101">
        <v>1723864.5</v>
      </c>
      <c r="AY36" s="101">
        <v>0</v>
      </c>
      <c r="AZ36" s="101">
        <v>16013.58984375</v>
      </c>
      <c r="BA36" s="101">
        <v>395966.65625</v>
      </c>
      <c r="BB36" s="101">
        <v>19708.1171875</v>
      </c>
      <c r="BC36" s="101">
        <v>157856.21875</v>
      </c>
      <c r="BD36" s="304">
        <f t="shared" si="3"/>
        <v>2313409.08203125</v>
      </c>
    </row>
    <row r="37" spans="1:56">
      <c r="A37" s="144" t="s">
        <v>410</v>
      </c>
      <c r="B37" s="101">
        <v>0</v>
      </c>
      <c r="C37" s="101">
        <v>0</v>
      </c>
      <c r="D37" s="101">
        <v>950916.8125</v>
      </c>
      <c r="E37" s="101">
        <v>0</v>
      </c>
      <c r="F37" s="101">
        <v>27207.634765625</v>
      </c>
      <c r="G37" s="101">
        <v>244791.53125</v>
      </c>
      <c r="H37" s="101">
        <v>4500.064453125</v>
      </c>
      <c r="I37" s="101">
        <v>44199.55859375</v>
      </c>
      <c r="J37" s="304">
        <f t="shared" si="0"/>
        <v>1271615.6015625</v>
      </c>
      <c r="K37" s="101">
        <v>0</v>
      </c>
      <c r="L37" s="101">
        <v>0</v>
      </c>
      <c r="M37" s="101">
        <v>609926.125</v>
      </c>
      <c r="N37" s="101">
        <v>0</v>
      </c>
      <c r="O37" s="101">
        <v>21687.767578125</v>
      </c>
      <c r="P37" s="101">
        <v>170581.46875</v>
      </c>
      <c r="Q37" s="101">
        <v>1991.312744140625</v>
      </c>
      <c r="R37" s="101">
        <v>36398.1953125</v>
      </c>
      <c r="S37" s="304">
        <f t="shared" si="4"/>
        <v>840584.86938476563</v>
      </c>
      <c r="T37" s="101">
        <v>0</v>
      </c>
      <c r="U37" s="101">
        <v>0</v>
      </c>
      <c r="V37" s="101">
        <v>576077.25</v>
      </c>
      <c r="W37" s="101">
        <v>0</v>
      </c>
      <c r="X37" s="101">
        <v>21687.767578125</v>
      </c>
      <c r="Y37" s="101">
        <v>58523.15625</v>
      </c>
      <c r="Z37" s="101">
        <v>1991.312744140625</v>
      </c>
      <c r="AA37" s="101">
        <v>36398.1953125</v>
      </c>
      <c r="AB37" s="304">
        <f t="shared" si="1"/>
        <v>694677.68188476563</v>
      </c>
      <c r="AC37" s="144" t="s">
        <v>410</v>
      </c>
      <c r="AD37" s="101">
        <v>0</v>
      </c>
      <c r="AE37" s="101">
        <v>0</v>
      </c>
      <c r="AF37" s="101">
        <v>950916.8125</v>
      </c>
      <c r="AG37" s="101">
        <v>0</v>
      </c>
      <c r="AH37" s="101">
        <v>27207.634765625</v>
      </c>
      <c r="AI37" s="101">
        <v>244791.53125</v>
      </c>
      <c r="AJ37" s="101">
        <v>4500.064453125</v>
      </c>
      <c r="AK37" s="101">
        <v>44199.55859375</v>
      </c>
      <c r="AL37" s="304">
        <f t="shared" si="16"/>
        <v>1271615.6015625</v>
      </c>
      <c r="AM37" s="101">
        <v>0</v>
      </c>
      <c r="AN37" s="101">
        <v>0</v>
      </c>
      <c r="AO37" s="101">
        <v>609926.125</v>
      </c>
      <c r="AP37" s="101">
        <v>0</v>
      </c>
      <c r="AQ37" s="101">
        <v>21687.767578125</v>
      </c>
      <c r="AR37" s="101">
        <v>170581.46875</v>
      </c>
      <c r="AS37" s="101">
        <v>1991.312744140625</v>
      </c>
      <c r="AT37" s="101">
        <v>36398.1953125</v>
      </c>
      <c r="AU37" s="304">
        <f t="shared" si="17"/>
        <v>840584.86938476563</v>
      </c>
      <c r="AV37" s="101">
        <v>0</v>
      </c>
      <c r="AW37" s="101">
        <v>0</v>
      </c>
      <c r="AX37" s="101">
        <v>576077.25</v>
      </c>
      <c r="AY37" s="101">
        <v>0</v>
      </c>
      <c r="AZ37" s="101">
        <v>21687.767578125</v>
      </c>
      <c r="BA37" s="101">
        <v>58523.15625</v>
      </c>
      <c r="BB37" s="101">
        <v>1991.312744140625</v>
      </c>
      <c r="BC37" s="101">
        <v>36398.1953125</v>
      </c>
      <c r="BD37" s="304">
        <f t="shared" si="3"/>
        <v>694677.68188476563</v>
      </c>
    </row>
    <row r="38" spans="1:56">
      <c r="A38" s="144" t="s">
        <v>350</v>
      </c>
      <c r="B38" s="101">
        <v>214372.609375</v>
      </c>
      <c r="C38" s="101">
        <v>83102.0390625</v>
      </c>
      <c r="D38" s="101">
        <v>5118112.5</v>
      </c>
      <c r="E38" s="101">
        <v>0</v>
      </c>
      <c r="F38" s="101">
        <v>333714.0625</v>
      </c>
      <c r="G38" s="101">
        <v>3147937.5</v>
      </c>
      <c r="H38" s="101">
        <v>40948.69140625</v>
      </c>
      <c r="I38" s="101">
        <v>610680.75</v>
      </c>
      <c r="J38" s="304">
        <f t="shared" si="0"/>
        <v>9548868.15234375</v>
      </c>
      <c r="K38" s="101">
        <v>113332.3828125</v>
      </c>
      <c r="L38" s="101">
        <v>83102.0390625</v>
      </c>
      <c r="M38" s="101">
        <v>1976048.25</v>
      </c>
      <c r="N38" s="101">
        <v>0</v>
      </c>
      <c r="O38" s="101">
        <v>58216.0625</v>
      </c>
      <c r="P38" s="101">
        <v>985630</v>
      </c>
      <c r="Q38" s="101">
        <v>19032.541015625</v>
      </c>
      <c r="R38" s="101">
        <v>393395.65625</v>
      </c>
      <c r="S38" s="304">
        <f t="shared" si="4"/>
        <v>3628756.931640625</v>
      </c>
      <c r="T38" s="101">
        <v>113332.3828125</v>
      </c>
      <c r="U38" s="101">
        <v>83102.0390625</v>
      </c>
      <c r="V38" s="101">
        <v>1962708.25</v>
      </c>
      <c r="W38" s="101">
        <v>0</v>
      </c>
      <c r="X38" s="101">
        <v>58216.0625</v>
      </c>
      <c r="Y38" s="101">
        <v>535427.5</v>
      </c>
      <c r="Z38" s="101">
        <v>19032.541015625</v>
      </c>
      <c r="AA38" s="101">
        <v>393395.65625</v>
      </c>
      <c r="AB38" s="304">
        <f t="shared" si="1"/>
        <v>3165214.431640625</v>
      </c>
      <c r="AC38" s="144" t="s">
        <v>350</v>
      </c>
      <c r="AD38" s="101">
        <v>214372.609375</v>
      </c>
      <c r="AE38" s="101">
        <v>83102.0390625</v>
      </c>
      <c r="AF38" s="101">
        <v>5118112.5</v>
      </c>
      <c r="AG38" s="101">
        <v>0</v>
      </c>
      <c r="AH38" s="101">
        <v>333714.0625</v>
      </c>
      <c r="AI38" s="101">
        <v>3147937.5</v>
      </c>
      <c r="AJ38" s="101">
        <v>40948.69140625</v>
      </c>
      <c r="AK38" s="101">
        <v>610680.75</v>
      </c>
      <c r="AL38" s="304">
        <f t="shared" si="16"/>
        <v>9548868.15234375</v>
      </c>
      <c r="AM38" s="101">
        <v>113332.3828125</v>
      </c>
      <c r="AN38" s="101">
        <v>83102.0390625</v>
      </c>
      <c r="AO38" s="101">
        <v>1976048.25</v>
      </c>
      <c r="AP38" s="101">
        <v>0</v>
      </c>
      <c r="AQ38" s="101">
        <v>58216.0625</v>
      </c>
      <c r="AR38" s="101">
        <v>985630</v>
      </c>
      <c r="AS38" s="101">
        <v>19032.541015625</v>
      </c>
      <c r="AT38" s="101">
        <v>393395.65625</v>
      </c>
      <c r="AU38" s="304">
        <f t="shared" si="17"/>
        <v>3628756.931640625</v>
      </c>
      <c r="AV38" s="101">
        <v>113332.3828125</v>
      </c>
      <c r="AW38" s="101">
        <v>83102.0390625</v>
      </c>
      <c r="AX38" s="101">
        <v>1962708.25</v>
      </c>
      <c r="AY38" s="101">
        <v>0</v>
      </c>
      <c r="AZ38" s="101">
        <v>58216.0625</v>
      </c>
      <c r="BA38" s="101">
        <v>535427.5</v>
      </c>
      <c r="BB38" s="101">
        <v>19032.541015625</v>
      </c>
      <c r="BC38" s="101">
        <v>393395.65625</v>
      </c>
      <c r="BD38" s="304">
        <f t="shared" si="3"/>
        <v>3165214.431640625</v>
      </c>
    </row>
    <row r="39" spans="1:56">
      <c r="A39" s="144" t="s">
        <v>411</v>
      </c>
      <c r="B39" s="101">
        <v>0</v>
      </c>
      <c r="C39" s="101">
        <v>0</v>
      </c>
      <c r="D39" s="101">
        <v>3692305.5</v>
      </c>
      <c r="E39" s="101">
        <v>0</v>
      </c>
      <c r="F39" s="101">
        <v>34978.6015625</v>
      </c>
      <c r="G39" s="101">
        <v>1338605.875</v>
      </c>
      <c r="H39" s="101">
        <v>44502.984375</v>
      </c>
      <c r="I39" s="101">
        <v>301651.4375</v>
      </c>
      <c r="J39" s="304">
        <f t="shared" si="0"/>
        <v>5412044.3984375</v>
      </c>
      <c r="K39" s="101">
        <v>0</v>
      </c>
      <c r="L39" s="101">
        <v>0</v>
      </c>
      <c r="M39" s="101">
        <v>2455134.25</v>
      </c>
      <c r="N39" s="101">
        <v>0</v>
      </c>
      <c r="O39" s="101">
        <v>20835.818359375</v>
      </c>
      <c r="P39" s="101">
        <v>926091.75</v>
      </c>
      <c r="Q39" s="101">
        <v>22521.38671875</v>
      </c>
      <c r="R39" s="101">
        <v>237417.890625</v>
      </c>
      <c r="S39" s="304">
        <f t="shared" si="4"/>
        <v>3662001.095703125</v>
      </c>
      <c r="T39" s="101">
        <v>0</v>
      </c>
      <c r="U39" s="101">
        <v>0</v>
      </c>
      <c r="V39" s="101">
        <v>2434433.25</v>
      </c>
      <c r="W39" s="101">
        <v>0</v>
      </c>
      <c r="X39" s="101">
        <v>20835.818359375</v>
      </c>
      <c r="Y39" s="101">
        <v>275744.25</v>
      </c>
      <c r="Z39" s="101">
        <v>22521.38671875</v>
      </c>
      <c r="AA39" s="101">
        <v>237417.890625</v>
      </c>
      <c r="AB39" s="304">
        <f t="shared" si="1"/>
        <v>2990952.595703125</v>
      </c>
      <c r="AC39" s="144" t="s">
        <v>411</v>
      </c>
      <c r="AD39" s="101">
        <v>0</v>
      </c>
      <c r="AE39" s="101">
        <v>0</v>
      </c>
      <c r="AF39" s="101">
        <v>3692305.5</v>
      </c>
      <c r="AG39" s="101">
        <v>0</v>
      </c>
      <c r="AH39" s="101">
        <v>34978.6015625</v>
      </c>
      <c r="AI39" s="101">
        <v>1338605.875</v>
      </c>
      <c r="AJ39" s="101">
        <v>44502.984375</v>
      </c>
      <c r="AK39" s="101">
        <v>301651.4375</v>
      </c>
      <c r="AL39" s="304">
        <f t="shared" si="16"/>
        <v>5412044.3984375</v>
      </c>
      <c r="AM39" s="101">
        <v>0</v>
      </c>
      <c r="AN39" s="101">
        <v>0</v>
      </c>
      <c r="AO39" s="101">
        <v>2455134.25</v>
      </c>
      <c r="AP39" s="101">
        <v>0</v>
      </c>
      <c r="AQ39" s="101">
        <v>20835.818359375</v>
      </c>
      <c r="AR39" s="101">
        <v>926091.75</v>
      </c>
      <c r="AS39" s="101">
        <v>22521.38671875</v>
      </c>
      <c r="AT39" s="101">
        <v>237417.890625</v>
      </c>
      <c r="AU39" s="304">
        <f t="shared" si="17"/>
        <v>3662001.095703125</v>
      </c>
      <c r="AV39" s="101">
        <v>0</v>
      </c>
      <c r="AW39" s="101">
        <v>0</v>
      </c>
      <c r="AX39" s="101">
        <v>2434433.25</v>
      </c>
      <c r="AY39" s="101">
        <v>0</v>
      </c>
      <c r="AZ39" s="101">
        <v>20835.818359375</v>
      </c>
      <c r="BA39" s="101">
        <v>275744.25</v>
      </c>
      <c r="BB39" s="101">
        <v>22521.38671875</v>
      </c>
      <c r="BC39" s="101">
        <v>237417.890625</v>
      </c>
      <c r="BD39" s="304">
        <f t="shared" si="3"/>
        <v>2990952.595703125</v>
      </c>
    </row>
    <row r="40" spans="1:56">
      <c r="A40" s="144" t="s">
        <v>412</v>
      </c>
      <c r="B40" s="311">
        <v>0</v>
      </c>
      <c r="C40" s="311">
        <v>0</v>
      </c>
      <c r="D40" s="311">
        <v>4947907</v>
      </c>
      <c r="E40" s="311">
        <v>0</v>
      </c>
      <c r="F40" s="311">
        <v>17762.849609375</v>
      </c>
      <c r="G40" s="311">
        <v>1116389.25</v>
      </c>
      <c r="H40" s="311">
        <v>7009.42578125</v>
      </c>
      <c r="I40" s="311">
        <v>127919.78125</v>
      </c>
      <c r="J40" s="304">
        <f t="shared" si="0"/>
        <v>6216988.306640625</v>
      </c>
      <c r="K40" s="311">
        <v>0</v>
      </c>
      <c r="L40" s="311">
        <v>0</v>
      </c>
      <c r="M40" s="311">
        <v>4124418.5</v>
      </c>
      <c r="N40" s="311">
        <v>0</v>
      </c>
      <c r="O40" s="311">
        <v>10321.85546875</v>
      </c>
      <c r="P40" s="311">
        <v>936953.875</v>
      </c>
      <c r="Q40" s="311">
        <v>4076.53759765625</v>
      </c>
      <c r="R40" s="311">
        <v>98312.9375</v>
      </c>
      <c r="S40" s="304">
        <f t="shared" si="4"/>
        <v>5174083.7055664063</v>
      </c>
      <c r="T40" s="311">
        <v>0</v>
      </c>
      <c r="U40" s="311">
        <v>0</v>
      </c>
      <c r="V40" s="311">
        <v>4023578.5</v>
      </c>
      <c r="W40" s="311">
        <v>0</v>
      </c>
      <c r="X40" s="311">
        <v>10321.85546875</v>
      </c>
      <c r="Y40" s="311">
        <v>840369.4375</v>
      </c>
      <c r="Z40" s="311">
        <v>4076.53759765625</v>
      </c>
      <c r="AA40" s="311">
        <v>98312.9375</v>
      </c>
      <c r="AB40" s="304">
        <f t="shared" si="1"/>
        <v>4976659.2680664063</v>
      </c>
      <c r="AC40" s="144" t="s">
        <v>412</v>
      </c>
      <c r="AD40" s="311">
        <v>0</v>
      </c>
      <c r="AE40" s="311">
        <v>0</v>
      </c>
      <c r="AF40" s="311">
        <v>4947907</v>
      </c>
      <c r="AG40" s="311">
        <v>0</v>
      </c>
      <c r="AH40" s="311">
        <v>17762.849609375</v>
      </c>
      <c r="AI40" s="311">
        <v>1116389.25</v>
      </c>
      <c r="AJ40" s="311">
        <v>7009.42578125</v>
      </c>
      <c r="AK40" s="311">
        <v>127919.78125</v>
      </c>
      <c r="AL40" s="304">
        <f t="shared" si="16"/>
        <v>6216988.306640625</v>
      </c>
      <c r="AM40" s="311">
        <v>0</v>
      </c>
      <c r="AN40" s="311">
        <v>0</v>
      </c>
      <c r="AO40" s="311">
        <v>4124418.5</v>
      </c>
      <c r="AP40" s="311">
        <v>0</v>
      </c>
      <c r="AQ40" s="311">
        <v>10321.85546875</v>
      </c>
      <c r="AR40" s="311">
        <v>936953.875</v>
      </c>
      <c r="AS40" s="311">
        <v>4076.53759765625</v>
      </c>
      <c r="AT40" s="311">
        <v>98312.9375</v>
      </c>
      <c r="AU40" s="304">
        <f t="shared" si="17"/>
        <v>5174083.7055664063</v>
      </c>
      <c r="AV40" s="311">
        <v>0</v>
      </c>
      <c r="AW40" s="311">
        <v>0</v>
      </c>
      <c r="AX40" s="311">
        <v>4023578.5</v>
      </c>
      <c r="AY40" s="311">
        <v>0</v>
      </c>
      <c r="AZ40" s="311">
        <v>10321.85546875</v>
      </c>
      <c r="BA40" s="311">
        <v>840369.4375</v>
      </c>
      <c r="BB40" s="311">
        <v>4076.53759765625</v>
      </c>
      <c r="BC40" s="311">
        <v>98312.9375</v>
      </c>
      <c r="BD40" s="304">
        <f t="shared" si="3"/>
        <v>4976659.2680664063</v>
      </c>
    </row>
    <row r="41" spans="1:56">
      <c r="A41" s="144" t="s">
        <v>413</v>
      </c>
      <c r="B41" s="101">
        <v>0</v>
      </c>
      <c r="C41" s="101">
        <v>0</v>
      </c>
      <c r="D41" s="101">
        <v>4284182.5</v>
      </c>
      <c r="E41" s="101">
        <v>0</v>
      </c>
      <c r="F41" s="101">
        <v>92797.671875</v>
      </c>
      <c r="G41" s="101">
        <v>852980.0625</v>
      </c>
      <c r="H41" s="101">
        <v>38668.29296875</v>
      </c>
      <c r="I41" s="101">
        <v>129557.2421875</v>
      </c>
      <c r="J41" s="304">
        <f t="shared" si="0"/>
        <v>5398185.76953125</v>
      </c>
      <c r="K41" s="101">
        <v>0</v>
      </c>
      <c r="L41" s="101">
        <v>0</v>
      </c>
      <c r="M41" s="101">
        <v>3108697.5</v>
      </c>
      <c r="N41" s="101">
        <v>0</v>
      </c>
      <c r="O41" s="101">
        <v>53173.12890625</v>
      </c>
      <c r="P41" s="101">
        <v>621705.125</v>
      </c>
      <c r="Q41" s="101">
        <v>16046.083984375</v>
      </c>
      <c r="R41" s="101">
        <v>96439.609375</v>
      </c>
      <c r="S41" s="304">
        <f t="shared" si="4"/>
        <v>3896061.447265625</v>
      </c>
      <c r="T41" s="101">
        <v>0</v>
      </c>
      <c r="U41" s="101">
        <v>0</v>
      </c>
      <c r="V41" s="101">
        <v>3101487</v>
      </c>
      <c r="W41" s="101">
        <v>0</v>
      </c>
      <c r="X41" s="101">
        <v>53173.12890625</v>
      </c>
      <c r="Y41" s="101">
        <v>470612.59375</v>
      </c>
      <c r="Z41" s="101">
        <v>16046.083984375</v>
      </c>
      <c r="AA41" s="101">
        <v>96439.609375</v>
      </c>
      <c r="AB41" s="304">
        <f t="shared" si="1"/>
        <v>3737758.416015625</v>
      </c>
      <c r="AC41" s="144" t="s">
        <v>413</v>
      </c>
      <c r="AD41" s="311">
        <v>0</v>
      </c>
      <c r="AE41" s="311">
        <v>0</v>
      </c>
      <c r="AF41" s="311">
        <v>4836538.5</v>
      </c>
      <c r="AG41" s="311">
        <v>0</v>
      </c>
      <c r="AH41" s="311">
        <v>92797.671875</v>
      </c>
      <c r="AI41" s="311">
        <v>915768.1875</v>
      </c>
      <c r="AJ41" s="311">
        <v>25223.958984375</v>
      </c>
      <c r="AK41" s="311">
        <v>129557.2421875</v>
      </c>
      <c r="AL41" s="304">
        <f t="shared" si="16"/>
        <v>5999885.560546875</v>
      </c>
      <c r="AM41" s="311">
        <v>0</v>
      </c>
      <c r="AN41" s="311">
        <v>0</v>
      </c>
      <c r="AO41" s="311">
        <v>3493749.25</v>
      </c>
      <c r="AP41" s="311">
        <v>0</v>
      </c>
      <c r="AQ41" s="311">
        <v>53173.12890625</v>
      </c>
      <c r="AR41" s="311">
        <v>661734.1875</v>
      </c>
      <c r="AS41" s="311">
        <v>14076.365234375</v>
      </c>
      <c r="AT41" s="311">
        <v>96439.609375</v>
      </c>
      <c r="AU41" s="304">
        <f t="shared" si="17"/>
        <v>4319172.541015625</v>
      </c>
      <c r="AV41" s="311">
        <v>0</v>
      </c>
      <c r="AW41" s="311">
        <v>0</v>
      </c>
      <c r="AX41" s="311">
        <v>3333424.5</v>
      </c>
      <c r="AY41" s="311">
        <v>0</v>
      </c>
      <c r="AZ41" s="311">
        <v>53173.12890625</v>
      </c>
      <c r="BA41" s="311">
        <v>505580</v>
      </c>
      <c r="BB41" s="311">
        <v>14076.365234375</v>
      </c>
      <c r="BC41" s="311">
        <v>96439.609375</v>
      </c>
      <c r="BD41" s="304">
        <f t="shared" si="3"/>
        <v>4002693.603515625</v>
      </c>
    </row>
    <row r="42" spans="1:56">
      <c r="A42" s="144" t="s">
        <v>535</v>
      </c>
      <c r="B42" s="101"/>
      <c r="C42" s="101"/>
      <c r="D42" s="101"/>
      <c r="E42" s="101"/>
      <c r="F42" s="101"/>
      <c r="G42" s="101"/>
      <c r="H42" s="101"/>
      <c r="I42" s="101"/>
      <c r="J42" s="304">
        <f t="shared" si="0"/>
        <v>0</v>
      </c>
      <c r="K42" s="101"/>
      <c r="L42" s="101"/>
      <c r="M42" s="101"/>
      <c r="N42" s="101"/>
      <c r="O42" s="101"/>
      <c r="P42" s="101"/>
      <c r="Q42" s="101"/>
      <c r="R42" s="101"/>
      <c r="S42" s="304">
        <f t="shared" si="4"/>
        <v>0</v>
      </c>
      <c r="T42" s="101"/>
      <c r="U42" s="101"/>
      <c r="V42" s="101"/>
      <c r="W42" s="101"/>
      <c r="X42" s="101"/>
      <c r="Y42" s="101"/>
      <c r="Z42" s="101"/>
      <c r="AA42" s="101"/>
      <c r="AB42" s="304">
        <f t="shared" si="1"/>
        <v>0</v>
      </c>
      <c r="AC42" s="144" t="s">
        <v>535</v>
      </c>
      <c r="AD42" s="311"/>
      <c r="AE42" s="311"/>
      <c r="AF42" s="311"/>
      <c r="AG42" s="311"/>
      <c r="AH42" s="311"/>
      <c r="AI42" s="311"/>
      <c r="AJ42" s="311"/>
      <c r="AK42" s="311"/>
      <c r="AL42" s="304"/>
      <c r="AM42" s="311"/>
      <c r="AN42" s="311"/>
      <c r="AO42" s="311"/>
      <c r="AP42" s="311"/>
      <c r="AQ42" s="311"/>
      <c r="AR42" s="311"/>
      <c r="AS42" s="311"/>
      <c r="AT42" s="311"/>
      <c r="AU42" s="304"/>
      <c r="AV42" s="311"/>
      <c r="AW42" s="311"/>
      <c r="AX42" s="311"/>
      <c r="AY42" s="311"/>
      <c r="AZ42" s="311"/>
      <c r="BA42" s="311"/>
      <c r="BB42" s="311"/>
      <c r="BC42" s="311"/>
      <c r="BD42" s="304"/>
    </row>
    <row r="43" spans="1:56">
      <c r="A43" s="144" t="s">
        <v>414</v>
      </c>
      <c r="B43" s="101">
        <v>0</v>
      </c>
      <c r="C43" s="101">
        <v>0</v>
      </c>
      <c r="D43" s="101">
        <v>224008.625</v>
      </c>
      <c r="E43" s="101">
        <v>0</v>
      </c>
      <c r="F43" s="101">
        <v>7644.44580078125</v>
      </c>
      <c r="G43" s="101">
        <v>68722.8828125</v>
      </c>
      <c r="H43" s="101">
        <v>593.8580322265625</v>
      </c>
      <c r="I43" s="101">
        <v>41831.18359375</v>
      </c>
      <c r="J43" s="304">
        <f t="shared" si="0"/>
        <v>342800.99523925781</v>
      </c>
      <c r="K43" s="101">
        <v>0</v>
      </c>
      <c r="L43" s="101">
        <v>0</v>
      </c>
      <c r="M43" s="101">
        <v>139423.734375</v>
      </c>
      <c r="N43" s="101">
        <v>0</v>
      </c>
      <c r="O43" s="101">
        <v>2459.737548828125</v>
      </c>
      <c r="P43" s="101">
        <v>41760.234375</v>
      </c>
      <c r="Q43" s="101">
        <v>196.78550720214844</v>
      </c>
      <c r="R43" s="101">
        <v>29881.103515625</v>
      </c>
      <c r="S43" s="304">
        <f t="shared" si="4"/>
        <v>213721.59532165527</v>
      </c>
      <c r="T43" s="101">
        <v>0</v>
      </c>
      <c r="U43" s="101">
        <v>0</v>
      </c>
      <c r="V43" s="101">
        <v>139423.734375</v>
      </c>
      <c r="W43" s="101">
        <v>0</v>
      </c>
      <c r="X43" s="101">
        <v>2459.737548828125</v>
      </c>
      <c r="Y43" s="101">
        <v>12800.037109375</v>
      </c>
      <c r="Z43" s="101">
        <v>196.78550720214844</v>
      </c>
      <c r="AA43" s="101">
        <v>29881.103515625</v>
      </c>
      <c r="AB43" s="304">
        <f t="shared" si="1"/>
        <v>184761.39805603027</v>
      </c>
      <c r="AC43" s="144" t="s">
        <v>414</v>
      </c>
      <c r="AD43" s="101">
        <v>0</v>
      </c>
      <c r="AE43" s="101">
        <v>0</v>
      </c>
      <c r="AF43" s="101">
        <v>224008.625</v>
      </c>
      <c r="AG43" s="101">
        <v>0</v>
      </c>
      <c r="AH43" s="101">
        <v>7644.44580078125</v>
      </c>
      <c r="AI43" s="101">
        <v>68722.8828125</v>
      </c>
      <c r="AJ43" s="101">
        <v>593.8580322265625</v>
      </c>
      <c r="AK43" s="101">
        <v>41831.18359375</v>
      </c>
      <c r="AL43" s="304">
        <f t="shared" ref="AL43" si="18">SUM(AD43:AK43)</f>
        <v>342800.99523925781</v>
      </c>
      <c r="AM43" s="101">
        <v>0</v>
      </c>
      <c r="AN43" s="101">
        <v>0</v>
      </c>
      <c r="AO43" s="101">
        <v>139423.734375</v>
      </c>
      <c r="AP43" s="101">
        <v>0</v>
      </c>
      <c r="AQ43" s="101">
        <v>2459.737548828125</v>
      </c>
      <c r="AR43" s="101">
        <v>41760.234375</v>
      </c>
      <c r="AS43" s="101">
        <v>196.78550720214844</v>
      </c>
      <c r="AT43" s="101">
        <v>29881.103515625</v>
      </c>
      <c r="AU43" s="304">
        <f t="shared" ref="AU43" si="19">SUM(AM43:AT43)</f>
        <v>213721.59532165527</v>
      </c>
      <c r="AV43" s="101">
        <v>0</v>
      </c>
      <c r="AW43" s="101">
        <v>0</v>
      </c>
      <c r="AX43" s="101">
        <v>139423.734375</v>
      </c>
      <c r="AY43" s="101">
        <v>0</v>
      </c>
      <c r="AZ43" s="101">
        <v>2459.737548828125</v>
      </c>
      <c r="BA43" s="101">
        <v>12800.037109375</v>
      </c>
      <c r="BB43" s="101">
        <v>196.78550720214844</v>
      </c>
      <c r="BC43" s="101">
        <v>29881.103515625</v>
      </c>
      <c r="BD43" s="304">
        <f t="shared" ref="BD43" si="20">SUM(AV43:BC43)</f>
        <v>184761.39805603027</v>
      </c>
    </row>
    <row r="44" spans="1:56">
      <c r="A44" s="144" t="s">
        <v>415</v>
      </c>
      <c r="B44" s="507" t="s">
        <v>766</v>
      </c>
      <c r="C44" s="507"/>
      <c r="D44" s="507"/>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17">
        <f t="shared" si="1"/>
        <v>0</v>
      </c>
      <c r="AC44" s="144" t="s">
        <v>415</v>
      </c>
      <c r="AD44" s="507" t="s">
        <v>766</v>
      </c>
      <c r="AE44" s="507"/>
      <c r="AF44" s="507"/>
      <c r="AG44" s="507"/>
      <c r="AH44" s="507"/>
      <c r="AI44" s="507"/>
      <c r="AJ44" s="507"/>
      <c r="AK44" s="507"/>
      <c r="AL44" s="507"/>
      <c r="AM44" s="507"/>
      <c r="AN44" s="507"/>
      <c r="AO44" s="507"/>
      <c r="AP44" s="507"/>
      <c r="AQ44" s="507"/>
      <c r="AR44" s="507"/>
      <c r="AS44" s="507"/>
      <c r="AT44" s="507"/>
      <c r="AU44" s="507"/>
      <c r="AV44" s="507"/>
      <c r="AW44" s="507"/>
      <c r="AX44" s="507"/>
      <c r="AY44" s="507"/>
      <c r="AZ44" s="507"/>
      <c r="BA44" s="507"/>
      <c r="BB44" s="507"/>
      <c r="BC44" s="507"/>
      <c r="BD44" s="17">
        <f t="shared" si="3"/>
        <v>0</v>
      </c>
    </row>
    <row r="45" spans="1:56">
      <c r="A45" s="144" t="s">
        <v>351</v>
      </c>
      <c r="B45" s="507" t="s">
        <v>766</v>
      </c>
      <c r="C45" s="507"/>
      <c r="D45" s="507"/>
      <c r="E45" s="507"/>
      <c r="F45" s="507"/>
      <c r="G45" s="507"/>
      <c r="H45" s="507"/>
      <c r="I45" s="507"/>
      <c r="J45" s="507"/>
      <c r="K45" s="507"/>
      <c r="L45" s="507"/>
      <c r="M45" s="507"/>
      <c r="N45" s="507"/>
      <c r="O45" s="507"/>
      <c r="P45" s="507"/>
      <c r="Q45" s="507"/>
      <c r="R45" s="507"/>
      <c r="S45" s="507"/>
      <c r="T45" s="507"/>
      <c r="U45" s="507"/>
      <c r="V45" s="507"/>
      <c r="W45" s="507"/>
      <c r="X45" s="507"/>
      <c r="Y45" s="507"/>
      <c r="Z45" s="507"/>
      <c r="AA45" s="507"/>
      <c r="AB45" s="17">
        <f t="shared" si="1"/>
        <v>0</v>
      </c>
      <c r="AC45" s="144" t="s">
        <v>351</v>
      </c>
      <c r="AD45" s="507" t="s">
        <v>766</v>
      </c>
      <c r="AE45" s="507"/>
      <c r="AF45" s="507"/>
      <c r="AG45" s="507"/>
      <c r="AH45" s="507"/>
      <c r="AI45" s="507"/>
      <c r="AJ45" s="507"/>
      <c r="AK45" s="507"/>
      <c r="AL45" s="507"/>
      <c r="AM45" s="507"/>
      <c r="AN45" s="507"/>
      <c r="AO45" s="507"/>
      <c r="AP45" s="507"/>
      <c r="AQ45" s="507"/>
      <c r="AR45" s="507"/>
      <c r="AS45" s="507"/>
      <c r="AT45" s="507"/>
      <c r="AU45" s="507"/>
      <c r="AV45" s="507"/>
      <c r="AW45" s="507"/>
      <c r="AX45" s="507"/>
      <c r="AY45" s="507"/>
      <c r="AZ45" s="507"/>
      <c r="BA45" s="507"/>
      <c r="BB45" s="507"/>
      <c r="BC45" s="507"/>
      <c r="BD45" s="17">
        <f t="shared" si="3"/>
        <v>0</v>
      </c>
    </row>
    <row r="46" spans="1:56">
      <c r="A46" s="144" t="s">
        <v>472</v>
      </c>
      <c r="B46" s="101">
        <v>146758.359375</v>
      </c>
      <c r="C46" s="101">
        <v>39383.453125</v>
      </c>
      <c r="D46" s="101">
        <v>8086408.5</v>
      </c>
      <c r="E46" s="101">
        <v>0</v>
      </c>
      <c r="F46" s="101">
        <v>278675.9375</v>
      </c>
      <c r="G46" s="101">
        <v>2216043.5</v>
      </c>
      <c r="H46" s="101">
        <v>79011.109375</v>
      </c>
      <c r="I46" s="101">
        <v>597435</v>
      </c>
      <c r="J46" s="304">
        <f t="shared" si="0"/>
        <v>11443715.859375</v>
      </c>
      <c r="K46" s="101">
        <v>80387.15625</v>
      </c>
      <c r="L46" s="101">
        <v>39383.453125</v>
      </c>
      <c r="M46" s="101">
        <v>4789195</v>
      </c>
      <c r="N46" s="101">
        <v>0</v>
      </c>
      <c r="O46" s="101">
        <v>51059.59375</v>
      </c>
      <c r="P46" s="101">
        <v>1381044</v>
      </c>
      <c r="Q46" s="101">
        <v>34607.1484375</v>
      </c>
      <c r="R46" s="101">
        <v>423535.5625</v>
      </c>
      <c r="S46" s="304">
        <f t="shared" si="4"/>
        <v>6799211.9140625</v>
      </c>
      <c r="T46" s="101">
        <v>80387.15625</v>
      </c>
      <c r="U46" s="101">
        <v>39383.453125</v>
      </c>
      <c r="V46" s="101">
        <v>4731151.5</v>
      </c>
      <c r="W46" s="101">
        <v>0</v>
      </c>
      <c r="X46" s="101">
        <v>51059.59375</v>
      </c>
      <c r="Y46" s="101">
        <v>101250.6875</v>
      </c>
      <c r="Z46" s="101">
        <v>34607.1484375</v>
      </c>
      <c r="AA46" s="101">
        <v>423535.5625</v>
      </c>
      <c r="AB46" s="304">
        <f t="shared" si="1"/>
        <v>5461375.1015625</v>
      </c>
      <c r="AC46" s="144" t="s">
        <v>472</v>
      </c>
      <c r="AD46" s="101">
        <v>146758.359375</v>
      </c>
      <c r="AE46" s="101">
        <v>39383.453125</v>
      </c>
      <c r="AF46" s="101">
        <v>8086408.5</v>
      </c>
      <c r="AG46" s="101">
        <v>0</v>
      </c>
      <c r="AH46" s="101">
        <v>278675.9375</v>
      </c>
      <c r="AI46" s="101">
        <v>2216043.5</v>
      </c>
      <c r="AJ46" s="101">
        <v>79011.109375</v>
      </c>
      <c r="AK46" s="101">
        <v>597435</v>
      </c>
      <c r="AL46" s="304">
        <f t="shared" ref="AL46:AL49" si="21">SUM(AD46:AK46)</f>
        <v>11443715.859375</v>
      </c>
      <c r="AM46" s="101">
        <v>80387.15625</v>
      </c>
      <c r="AN46" s="101">
        <v>39383.453125</v>
      </c>
      <c r="AO46" s="101">
        <v>4789195</v>
      </c>
      <c r="AP46" s="101">
        <v>0</v>
      </c>
      <c r="AQ46" s="101">
        <v>51059.59375</v>
      </c>
      <c r="AR46" s="101">
        <v>1381044</v>
      </c>
      <c r="AS46" s="101">
        <v>34607.1484375</v>
      </c>
      <c r="AT46" s="101">
        <v>423535.5625</v>
      </c>
      <c r="AU46" s="304">
        <f t="shared" ref="AU46:AU49" si="22">SUM(AM46:AT46)</f>
        <v>6799211.9140625</v>
      </c>
      <c r="AV46" s="101">
        <v>80387.15625</v>
      </c>
      <c r="AW46" s="101">
        <v>39383.453125</v>
      </c>
      <c r="AX46" s="101">
        <v>4731151.5</v>
      </c>
      <c r="AY46" s="101">
        <v>0</v>
      </c>
      <c r="AZ46" s="101">
        <v>51059.59375</v>
      </c>
      <c r="BA46" s="101">
        <v>101250.6875</v>
      </c>
      <c r="BB46" s="101">
        <v>34607.1484375</v>
      </c>
      <c r="BC46" s="101">
        <v>423535.5625</v>
      </c>
      <c r="BD46" s="304">
        <f t="shared" si="3"/>
        <v>5461375.1015625</v>
      </c>
    </row>
    <row r="47" spans="1:56">
      <c r="A47" s="144" t="s">
        <v>352</v>
      </c>
      <c r="B47" s="101">
        <v>0</v>
      </c>
      <c r="C47" s="101">
        <v>0</v>
      </c>
      <c r="D47" s="101">
        <v>826782.1875</v>
      </c>
      <c r="E47" s="101">
        <v>0</v>
      </c>
      <c r="F47" s="101">
        <v>22848.7578125</v>
      </c>
      <c r="G47" s="101">
        <v>240438.109375</v>
      </c>
      <c r="H47" s="101">
        <v>2591.89599609375</v>
      </c>
      <c r="I47" s="101">
        <v>42796.50390625</v>
      </c>
      <c r="J47" s="304">
        <f t="shared" si="0"/>
        <v>1135457.4545898438</v>
      </c>
      <c r="K47" s="101">
        <v>0</v>
      </c>
      <c r="L47" s="101">
        <v>0</v>
      </c>
      <c r="M47" s="101">
        <v>378315.40625</v>
      </c>
      <c r="N47" s="101">
        <v>0</v>
      </c>
      <c r="O47" s="101">
        <v>19306.162109375</v>
      </c>
      <c r="P47" s="101">
        <v>124359.140625</v>
      </c>
      <c r="Q47" s="101">
        <v>1143.3052978515625</v>
      </c>
      <c r="R47" s="101">
        <v>31765.3828125</v>
      </c>
      <c r="S47" s="304">
        <f t="shared" si="4"/>
        <v>554889.39709472656</v>
      </c>
      <c r="T47" s="101">
        <v>0</v>
      </c>
      <c r="U47" s="101">
        <v>0</v>
      </c>
      <c r="V47" s="101">
        <v>340306.125</v>
      </c>
      <c r="W47" s="101">
        <v>0</v>
      </c>
      <c r="X47" s="101">
        <v>19306.162109375</v>
      </c>
      <c r="Y47" s="101">
        <v>68861.515625</v>
      </c>
      <c r="Z47" s="101">
        <v>1143.3052978515625</v>
      </c>
      <c r="AA47" s="101">
        <v>31765.3828125</v>
      </c>
      <c r="AB47" s="304">
        <f t="shared" si="1"/>
        <v>461382.49084472656</v>
      </c>
      <c r="AC47" s="144" t="s">
        <v>352</v>
      </c>
      <c r="AD47" s="101">
        <v>0</v>
      </c>
      <c r="AE47" s="101">
        <v>0</v>
      </c>
      <c r="AF47" s="101">
        <v>826782.1875</v>
      </c>
      <c r="AG47" s="101">
        <v>0</v>
      </c>
      <c r="AH47" s="101">
        <v>22848.7578125</v>
      </c>
      <c r="AI47" s="101">
        <v>240438.109375</v>
      </c>
      <c r="AJ47" s="101">
        <v>2591.89599609375</v>
      </c>
      <c r="AK47" s="101">
        <v>42796.50390625</v>
      </c>
      <c r="AL47" s="304">
        <f t="shared" si="21"/>
        <v>1135457.4545898438</v>
      </c>
      <c r="AM47" s="101">
        <v>0</v>
      </c>
      <c r="AN47" s="101">
        <v>0</v>
      </c>
      <c r="AO47" s="101">
        <v>378315.40625</v>
      </c>
      <c r="AP47" s="101">
        <v>0</v>
      </c>
      <c r="AQ47" s="101">
        <v>19306.162109375</v>
      </c>
      <c r="AR47" s="101">
        <v>124359.140625</v>
      </c>
      <c r="AS47" s="101">
        <v>1143.3052978515625</v>
      </c>
      <c r="AT47" s="101">
        <v>31765.3828125</v>
      </c>
      <c r="AU47" s="304">
        <f t="shared" si="22"/>
        <v>554889.39709472656</v>
      </c>
      <c r="AV47" s="101">
        <v>0</v>
      </c>
      <c r="AW47" s="101">
        <v>0</v>
      </c>
      <c r="AX47" s="101">
        <v>340306.125</v>
      </c>
      <c r="AY47" s="101">
        <v>0</v>
      </c>
      <c r="AZ47" s="101">
        <v>19306.162109375</v>
      </c>
      <c r="BA47" s="101">
        <v>68861.515625</v>
      </c>
      <c r="BB47" s="101">
        <v>1143.3052978515625</v>
      </c>
      <c r="BC47" s="101">
        <v>31765.3828125</v>
      </c>
      <c r="BD47" s="304">
        <f t="shared" si="3"/>
        <v>461382.49084472656</v>
      </c>
    </row>
    <row r="48" spans="1:56">
      <c r="A48" s="144" t="s">
        <v>416</v>
      </c>
      <c r="B48" s="101">
        <v>0</v>
      </c>
      <c r="C48" s="101">
        <v>0</v>
      </c>
      <c r="D48" s="101">
        <v>1158442</v>
      </c>
      <c r="E48" s="101">
        <v>0</v>
      </c>
      <c r="F48" s="101">
        <v>7812.412109375</v>
      </c>
      <c r="G48" s="101">
        <v>162492.5</v>
      </c>
      <c r="H48" s="101">
        <v>9039.6298828125</v>
      </c>
      <c r="I48" s="101">
        <v>45311.765625</v>
      </c>
      <c r="J48" s="304">
        <f t="shared" si="0"/>
        <v>1383098.3076171875</v>
      </c>
      <c r="K48" s="101">
        <v>0</v>
      </c>
      <c r="L48" s="101">
        <v>0</v>
      </c>
      <c r="M48" s="101">
        <v>794251.375</v>
      </c>
      <c r="N48" s="101">
        <v>0</v>
      </c>
      <c r="O48" s="101">
        <v>6550.29931640625</v>
      </c>
      <c r="P48" s="101">
        <v>138763.609375</v>
      </c>
      <c r="Q48" s="101">
        <v>3980.46630859375</v>
      </c>
      <c r="R48" s="101">
        <v>38989.765625</v>
      </c>
      <c r="S48" s="304">
        <f t="shared" si="4"/>
        <v>982535.515625</v>
      </c>
      <c r="T48" s="101">
        <v>0</v>
      </c>
      <c r="U48" s="101">
        <v>0</v>
      </c>
      <c r="V48" s="101">
        <v>792093.5625</v>
      </c>
      <c r="W48" s="101">
        <v>0</v>
      </c>
      <c r="X48" s="101">
        <v>6550.29931640625</v>
      </c>
      <c r="Y48" s="101">
        <v>85398.5234375</v>
      </c>
      <c r="Z48" s="101">
        <v>3980.46630859375</v>
      </c>
      <c r="AA48" s="101">
        <v>38989.765625</v>
      </c>
      <c r="AB48" s="304">
        <f t="shared" si="1"/>
        <v>927012.6171875</v>
      </c>
      <c r="AC48" s="144" t="s">
        <v>416</v>
      </c>
      <c r="AD48" s="101">
        <v>0</v>
      </c>
      <c r="AE48" s="101">
        <v>0</v>
      </c>
      <c r="AF48" s="101">
        <v>1158442</v>
      </c>
      <c r="AG48" s="101">
        <v>0</v>
      </c>
      <c r="AH48" s="101">
        <v>7812.412109375</v>
      </c>
      <c r="AI48" s="101">
        <v>162492.5</v>
      </c>
      <c r="AJ48" s="101">
        <v>9039.6298828125</v>
      </c>
      <c r="AK48" s="101">
        <v>45311.765625</v>
      </c>
      <c r="AL48" s="304">
        <f t="shared" si="21"/>
        <v>1383098.3076171875</v>
      </c>
      <c r="AM48" s="101">
        <v>0</v>
      </c>
      <c r="AN48" s="101">
        <v>0</v>
      </c>
      <c r="AO48" s="101">
        <v>794251.375</v>
      </c>
      <c r="AP48" s="101">
        <v>0</v>
      </c>
      <c r="AQ48" s="101">
        <v>6550.29931640625</v>
      </c>
      <c r="AR48" s="101">
        <v>138763.609375</v>
      </c>
      <c r="AS48" s="101">
        <v>3980.46630859375</v>
      </c>
      <c r="AT48" s="101">
        <v>38989.765625</v>
      </c>
      <c r="AU48" s="304">
        <f t="shared" si="22"/>
        <v>982535.515625</v>
      </c>
      <c r="AV48" s="101">
        <v>0</v>
      </c>
      <c r="AW48" s="101">
        <v>0</v>
      </c>
      <c r="AX48" s="101">
        <v>792093.5625</v>
      </c>
      <c r="AY48" s="101">
        <v>0</v>
      </c>
      <c r="AZ48" s="101">
        <v>6550.29931640625</v>
      </c>
      <c r="BA48" s="101">
        <v>85398.5234375</v>
      </c>
      <c r="BB48" s="101">
        <v>3980.46630859375</v>
      </c>
      <c r="BC48" s="101">
        <v>38989.765625</v>
      </c>
      <c r="BD48" s="304">
        <f t="shared" si="3"/>
        <v>927012.6171875</v>
      </c>
    </row>
    <row r="49" spans="1:56">
      <c r="A49" s="144" t="s">
        <v>522</v>
      </c>
      <c r="B49" s="305">
        <v>0</v>
      </c>
      <c r="C49" s="305">
        <v>0</v>
      </c>
      <c r="D49" s="305">
        <v>528867.9375</v>
      </c>
      <c r="E49" s="305">
        <v>0</v>
      </c>
      <c r="F49" s="305">
        <v>1874.3187255859375</v>
      </c>
      <c r="G49" s="305">
        <v>13686.73828125</v>
      </c>
      <c r="H49" s="305">
        <v>1712.6246337890625</v>
      </c>
      <c r="I49" s="305">
        <v>8236.87890625</v>
      </c>
      <c r="J49" s="304">
        <f t="shared" si="0"/>
        <v>554378.498046875</v>
      </c>
      <c r="K49" s="305">
        <v>0</v>
      </c>
      <c r="L49" s="305">
        <v>0</v>
      </c>
      <c r="M49" s="305">
        <v>351280.4375</v>
      </c>
      <c r="N49" s="305">
        <v>0</v>
      </c>
      <c r="O49" s="305">
        <v>1596.546142578125</v>
      </c>
      <c r="P49" s="305">
        <v>10348.703125</v>
      </c>
      <c r="Q49" s="305">
        <v>654.7232666015625</v>
      </c>
      <c r="R49" s="305">
        <v>7181.17431640625</v>
      </c>
      <c r="S49" s="304">
        <f t="shared" si="4"/>
        <v>371061.58435058594</v>
      </c>
      <c r="T49" s="305">
        <v>0</v>
      </c>
      <c r="U49" s="305">
        <v>0</v>
      </c>
      <c r="V49" s="305">
        <v>351280.4375</v>
      </c>
      <c r="W49" s="305">
        <v>0</v>
      </c>
      <c r="X49" s="305">
        <v>1596.546142578125</v>
      </c>
      <c r="Y49" s="305">
        <v>7776.6962890625</v>
      </c>
      <c r="Z49" s="305">
        <v>654.7232666015625</v>
      </c>
      <c r="AA49" s="305">
        <v>7181.17431640625</v>
      </c>
      <c r="AB49" s="304">
        <f t="shared" si="1"/>
        <v>368489.57751464844</v>
      </c>
      <c r="AC49" s="144" t="s">
        <v>522</v>
      </c>
      <c r="AD49" s="305">
        <v>0</v>
      </c>
      <c r="AE49" s="305">
        <v>0</v>
      </c>
      <c r="AF49" s="305">
        <v>528867.9375</v>
      </c>
      <c r="AG49" s="305">
        <v>0</v>
      </c>
      <c r="AH49" s="305">
        <v>1874.3187255859375</v>
      </c>
      <c r="AI49" s="305">
        <v>13686.73828125</v>
      </c>
      <c r="AJ49" s="305">
        <v>1712.6246337890625</v>
      </c>
      <c r="AK49" s="305">
        <v>8236.87890625</v>
      </c>
      <c r="AL49" s="304">
        <f t="shared" si="21"/>
        <v>554378.498046875</v>
      </c>
      <c r="AM49" s="305">
        <v>0</v>
      </c>
      <c r="AN49" s="305">
        <v>0</v>
      </c>
      <c r="AO49" s="305">
        <v>351280.4375</v>
      </c>
      <c r="AP49" s="305">
        <v>0</v>
      </c>
      <c r="AQ49" s="305">
        <v>1596.546142578125</v>
      </c>
      <c r="AR49" s="305">
        <v>10348.703125</v>
      </c>
      <c r="AS49" s="305">
        <v>654.7232666015625</v>
      </c>
      <c r="AT49" s="305">
        <v>7181.17431640625</v>
      </c>
      <c r="AU49" s="304">
        <f t="shared" si="22"/>
        <v>371061.58435058594</v>
      </c>
      <c r="AV49" s="305">
        <v>0</v>
      </c>
      <c r="AW49" s="305">
        <v>0</v>
      </c>
      <c r="AX49" s="305">
        <v>351280.4375</v>
      </c>
      <c r="AY49" s="305">
        <v>0</v>
      </c>
      <c r="AZ49" s="305">
        <v>1596.546142578125</v>
      </c>
      <c r="BA49" s="305">
        <v>7776.6962890625</v>
      </c>
      <c r="BB49" s="305">
        <v>654.7232666015625</v>
      </c>
      <c r="BC49" s="305">
        <v>7181.17431640625</v>
      </c>
      <c r="BD49" s="304">
        <f t="shared" si="3"/>
        <v>368489.57751464844</v>
      </c>
    </row>
    <row r="50" spans="1:56">
      <c r="A50" s="144" t="s">
        <v>541</v>
      </c>
      <c r="B50" s="305"/>
      <c r="C50" s="305"/>
      <c r="D50" s="305"/>
      <c r="E50" s="305"/>
      <c r="F50" s="305"/>
      <c r="G50" s="305"/>
      <c r="H50" s="305"/>
      <c r="I50" s="305"/>
      <c r="J50" s="304">
        <f t="shared" si="0"/>
        <v>0</v>
      </c>
      <c r="K50" s="305"/>
      <c r="L50" s="305"/>
      <c r="M50" s="305"/>
      <c r="N50" s="305"/>
      <c r="O50" s="305"/>
      <c r="P50" s="305"/>
      <c r="Q50" s="305"/>
      <c r="R50" s="305"/>
      <c r="S50" s="304">
        <f t="shared" si="4"/>
        <v>0</v>
      </c>
      <c r="T50" s="305"/>
      <c r="U50" s="305"/>
      <c r="V50" s="305"/>
      <c r="W50" s="305"/>
      <c r="X50" s="305"/>
      <c r="Y50" s="305"/>
      <c r="Z50" s="305"/>
      <c r="AA50" s="305"/>
      <c r="AB50" s="304">
        <f t="shared" si="1"/>
        <v>0</v>
      </c>
      <c r="AC50" s="144" t="s">
        <v>541</v>
      </c>
      <c r="AD50" s="127"/>
      <c r="AE50" s="127"/>
      <c r="AF50" s="127"/>
      <c r="AG50" s="127"/>
      <c r="AH50" s="127"/>
      <c r="AI50" s="127"/>
      <c r="AJ50" s="127"/>
      <c r="AK50" s="127"/>
      <c r="AL50" s="304"/>
      <c r="AM50" s="127"/>
      <c r="AN50" s="127"/>
      <c r="AO50" s="127"/>
      <c r="AP50" s="127"/>
      <c r="AQ50" s="127"/>
      <c r="AR50" s="127"/>
      <c r="AS50" s="127"/>
      <c r="AT50" s="127"/>
      <c r="AU50" s="304"/>
      <c r="AV50" s="127"/>
      <c r="AW50" s="127"/>
      <c r="AX50" s="127"/>
      <c r="AY50" s="127"/>
      <c r="AZ50" s="127"/>
      <c r="BA50" s="127"/>
      <c r="BB50" s="127"/>
      <c r="BC50" s="127"/>
      <c r="BD50" s="304"/>
    </row>
    <row r="51" spans="1:56">
      <c r="A51" s="144" t="s">
        <v>353</v>
      </c>
      <c r="B51" s="101">
        <v>0</v>
      </c>
      <c r="C51" s="101">
        <v>0</v>
      </c>
      <c r="D51" s="101">
        <v>578802.9375</v>
      </c>
      <c r="E51" s="101">
        <v>0</v>
      </c>
      <c r="F51" s="101">
        <v>1348.630615234375</v>
      </c>
      <c r="G51" s="101">
        <v>156220.15625</v>
      </c>
      <c r="H51" s="101">
        <v>17788.9921875</v>
      </c>
      <c r="I51" s="101">
        <v>9540.1650390625</v>
      </c>
      <c r="J51" s="304">
        <f t="shared" si="0"/>
        <v>763700.88159179688</v>
      </c>
      <c r="K51" s="101">
        <v>0</v>
      </c>
      <c r="L51" s="101">
        <v>0</v>
      </c>
      <c r="M51" s="101">
        <v>291256.09375</v>
      </c>
      <c r="N51" s="101">
        <v>0</v>
      </c>
      <c r="O51" s="101">
        <v>1031.053466796875</v>
      </c>
      <c r="P51" s="101">
        <v>92846.859375</v>
      </c>
      <c r="Q51" s="101">
        <v>2075.6865234375</v>
      </c>
      <c r="R51" s="101">
        <v>7540.63525390625</v>
      </c>
      <c r="S51" s="304">
        <f t="shared" si="4"/>
        <v>394750.32836914063</v>
      </c>
      <c r="T51" s="101">
        <v>0</v>
      </c>
      <c r="U51" s="101">
        <v>0</v>
      </c>
      <c r="V51" s="101">
        <v>286439.90625</v>
      </c>
      <c r="W51" s="101">
        <v>0</v>
      </c>
      <c r="X51" s="101">
        <v>1031.053466796875</v>
      </c>
      <c r="Y51" s="101">
        <v>56141.46875</v>
      </c>
      <c r="Z51" s="101">
        <v>2075.6865234375</v>
      </c>
      <c r="AA51" s="101">
        <v>7540.63525390625</v>
      </c>
      <c r="AB51" s="304">
        <f t="shared" si="1"/>
        <v>353228.75024414063</v>
      </c>
      <c r="AC51" s="144" t="s">
        <v>353</v>
      </c>
      <c r="AD51" s="101">
        <v>0</v>
      </c>
      <c r="AE51" s="101">
        <v>0</v>
      </c>
      <c r="AF51" s="101">
        <v>578802.9375</v>
      </c>
      <c r="AG51" s="101">
        <v>0</v>
      </c>
      <c r="AH51" s="101">
        <v>1348.630615234375</v>
      </c>
      <c r="AI51" s="101">
        <v>156220.15625</v>
      </c>
      <c r="AJ51" s="101">
        <v>17788.9921875</v>
      </c>
      <c r="AK51" s="101">
        <v>9540.1650390625</v>
      </c>
      <c r="AL51" s="304">
        <f t="shared" ref="AL51" si="23">SUM(AD51:AK51)</f>
        <v>763700.88159179688</v>
      </c>
      <c r="AM51" s="101">
        <v>0</v>
      </c>
      <c r="AN51" s="101">
        <v>0</v>
      </c>
      <c r="AO51" s="101">
        <v>291256.09375</v>
      </c>
      <c r="AP51" s="101">
        <v>0</v>
      </c>
      <c r="AQ51" s="101">
        <v>1031.053466796875</v>
      </c>
      <c r="AR51" s="101">
        <v>92846.859375</v>
      </c>
      <c r="AS51" s="101">
        <v>2075.6865234375</v>
      </c>
      <c r="AT51" s="101">
        <v>7540.63525390625</v>
      </c>
      <c r="AU51" s="304">
        <f t="shared" ref="AU51" si="24">SUM(AM51:AT51)</f>
        <v>394750.32836914063</v>
      </c>
      <c r="AV51" s="101">
        <v>0</v>
      </c>
      <c r="AW51" s="101">
        <v>0</v>
      </c>
      <c r="AX51" s="101">
        <v>286439.90625</v>
      </c>
      <c r="AY51" s="101">
        <v>0</v>
      </c>
      <c r="AZ51" s="101">
        <v>1031.053466796875</v>
      </c>
      <c r="BA51" s="101">
        <v>56141.46875</v>
      </c>
      <c r="BB51" s="101">
        <v>2075.6865234375</v>
      </c>
      <c r="BC51" s="101">
        <v>7540.63525390625</v>
      </c>
      <c r="BD51" s="304">
        <f t="shared" ref="BD51" si="25">SUM(AV51:BC51)</f>
        <v>353228.75024414063</v>
      </c>
    </row>
    <row r="52" spans="1:56">
      <c r="A52" s="144" t="s">
        <v>417</v>
      </c>
      <c r="B52" s="101">
        <v>2762.29638671875</v>
      </c>
      <c r="C52" s="101">
        <v>0</v>
      </c>
      <c r="D52" s="101">
        <v>3663845.75</v>
      </c>
      <c r="E52" s="101">
        <v>0</v>
      </c>
      <c r="F52" s="101">
        <v>115943.5234375</v>
      </c>
      <c r="G52" s="101">
        <v>728771.8125</v>
      </c>
      <c r="H52" s="101">
        <v>17250.19140625</v>
      </c>
      <c r="I52" s="101">
        <v>242801.984375</v>
      </c>
      <c r="J52" s="304">
        <f t="shared" si="0"/>
        <v>4771375.5581054688</v>
      </c>
      <c r="K52" s="101">
        <v>2592.7216796875</v>
      </c>
      <c r="L52" s="101">
        <v>0</v>
      </c>
      <c r="M52" s="101">
        <v>2675299.5</v>
      </c>
      <c r="N52" s="101">
        <v>0</v>
      </c>
      <c r="O52" s="101">
        <v>64056.43359375</v>
      </c>
      <c r="P52" s="101">
        <v>564494.9375</v>
      </c>
      <c r="Q52" s="101">
        <v>10858.408203125</v>
      </c>
      <c r="R52" s="101">
        <v>206665.765625</v>
      </c>
      <c r="S52" s="304">
        <f t="shared" si="4"/>
        <v>3523967.7666015625</v>
      </c>
      <c r="T52" s="101">
        <v>2592.7216796875</v>
      </c>
      <c r="U52" s="101">
        <v>0</v>
      </c>
      <c r="V52" s="101">
        <v>2510036.5</v>
      </c>
      <c r="W52" s="101">
        <v>0</v>
      </c>
      <c r="X52" s="101">
        <v>64056.43359375</v>
      </c>
      <c r="Y52" s="101">
        <v>403692</v>
      </c>
      <c r="Z52" s="101">
        <v>10858.408203125</v>
      </c>
      <c r="AA52" s="101">
        <v>206665.765625</v>
      </c>
      <c r="AB52" s="304">
        <f t="shared" si="1"/>
        <v>3197901.8291015625</v>
      </c>
      <c r="AC52" s="144" t="s">
        <v>417</v>
      </c>
      <c r="AD52" s="101">
        <v>2762.29638671875</v>
      </c>
      <c r="AE52" s="101">
        <v>0</v>
      </c>
      <c r="AF52" s="101">
        <v>3663845.75</v>
      </c>
      <c r="AG52" s="101">
        <v>0</v>
      </c>
      <c r="AH52" s="101">
        <v>116778.6484375</v>
      </c>
      <c r="AI52" s="101">
        <v>728771.8125</v>
      </c>
      <c r="AJ52" s="101">
        <v>17250.19140625</v>
      </c>
      <c r="AK52" s="101">
        <v>242801.984375</v>
      </c>
      <c r="AL52" s="304">
        <f>SUM(AD52:AK52)</f>
        <v>4772210.6831054688</v>
      </c>
      <c r="AM52" s="101">
        <v>2592.7216796875</v>
      </c>
      <c r="AN52" s="101">
        <v>0</v>
      </c>
      <c r="AO52" s="101">
        <v>2675299.5</v>
      </c>
      <c r="AP52" s="101">
        <v>0</v>
      </c>
      <c r="AQ52" s="101">
        <v>64123.2421875</v>
      </c>
      <c r="AR52" s="101">
        <v>564494.9375</v>
      </c>
      <c r="AS52" s="101">
        <v>10858.408203125</v>
      </c>
      <c r="AT52" s="101">
        <v>206665.765625</v>
      </c>
      <c r="AU52" s="304">
        <f>SUM(AM52:AT52)</f>
        <v>3524034.5751953125</v>
      </c>
      <c r="AV52" s="101">
        <v>2592.7216796875</v>
      </c>
      <c r="AW52" s="101">
        <v>0</v>
      </c>
      <c r="AX52" s="101">
        <v>2510036.5</v>
      </c>
      <c r="AY52" s="101">
        <v>0</v>
      </c>
      <c r="AZ52" s="101">
        <v>64123.2421875</v>
      </c>
      <c r="BA52" s="101">
        <v>403692</v>
      </c>
      <c r="BB52" s="101">
        <v>10858.408203125</v>
      </c>
      <c r="BC52" s="101">
        <v>206665.765625</v>
      </c>
      <c r="BD52" s="304">
        <f t="shared" si="3"/>
        <v>3197968.6376953125</v>
      </c>
    </row>
    <row r="53" spans="1:56">
      <c r="A53" s="144" t="s">
        <v>354</v>
      </c>
      <c r="B53" s="101">
        <v>0</v>
      </c>
      <c r="C53" s="101">
        <v>0</v>
      </c>
      <c r="D53" s="101">
        <v>1501843.125</v>
      </c>
      <c r="E53" s="101">
        <v>0</v>
      </c>
      <c r="F53" s="101">
        <v>4505.638671875</v>
      </c>
      <c r="G53" s="101">
        <v>236115.421875</v>
      </c>
      <c r="H53" s="101">
        <v>23418.8671875</v>
      </c>
      <c r="I53" s="101">
        <v>15548.345703125</v>
      </c>
      <c r="J53" s="304">
        <f t="shared" si="0"/>
        <v>1781431.3984375</v>
      </c>
      <c r="K53" s="101">
        <v>0</v>
      </c>
      <c r="L53" s="101">
        <v>0</v>
      </c>
      <c r="M53" s="101">
        <v>884269.5</v>
      </c>
      <c r="N53" s="101">
        <v>0</v>
      </c>
      <c r="O53" s="101">
        <v>1555.569091796875</v>
      </c>
      <c r="P53" s="101">
        <v>150227.9375</v>
      </c>
      <c r="Q53" s="101">
        <v>3237.673828125</v>
      </c>
      <c r="R53" s="101">
        <v>12044.9189453125</v>
      </c>
      <c r="S53" s="304">
        <f t="shared" si="4"/>
        <v>1051335.5993652344</v>
      </c>
      <c r="T53" s="101">
        <v>0</v>
      </c>
      <c r="U53" s="101">
        <v>0</v>
      </c>
      <c r="V53" s="101">
        <v>839119.5</v>
      </c>
      <c r="W53" s="101">
        <v>0</v>
      </c>
      <c r="X53" s="101">
        <v>1555.569091796875</v>
      </c>
      <c r="Y53" s="101">
        <v>85334.59375</v>
      </c>
      <c r="Z53" s="101">
        <v>3237.673828125</v>
      </c>
      <c r="AA53" s="101">
        <v>12044.9189453125</v>
      </c>
      <c r="AB53" s="304">
        <f t="shared" si="1"/>
        <v>941292.25561523438</v>
      </c>
      <c r="AC53" s="144" t="s">
        <v>354</v>
      </c>
      <c r="AD53" s="101">
        <v>0</v>
      </c>
      <c r="AE53" s="101">
        <v>0</v>
      </c>
      <c r="AF53" s="101">
        <v>1501843.125</v>
      </c>
      <c r="AG53" s="101">
        <v>0</v>
      </c>
      <c r="AH53" s="101">
        <v>4505.638671875</v>
      </c>
      <c r="AI53" s="101">
        <v>236115.421875</v>
      </c>
      <c r="AJ53" s="101">
        <v>23418.8671875</v>
      </c>
      <c r="AK53" s="101">
        <v>15548.345703125</v>
      </c>
      <c r="AL53" s="304">
        <f t="shared" ref="AL53" si="26">SUM(AD53:AK53)</f>
        <v>1781431.3984375</v>
      </c>
      <c r="AM53" s="101">
        <v>0</v>
      </c>
      <c r="AN53" s="101">
        <v>0</v>
      </c>
      <c r="AO53" s="101">
        <v>884269.5</v>
      </c>
      <c r="AP53" s="101">
        <v>0</v>
      </c>
      <c r="AQ53" s="101">
        <v>1555.569091796875</v>
      </c>
      <c r="AR53" s="101">
        <v>150227.9375</v>
      </c>
      <c r="AS53" s="101">
        <v>3237.673828125</v>
      </c>
      <c r="AT53" s="101">
        <v>12044.9189453125</v>
      </c>
      <c r="AU53" s="304">
        <f t="shared" ref="AU53" si="27">SUM(AM53:AT53)</f>
        <v>1051335.5993652344</v>
      </c>
      <c r="AV53" s="101">
        <v>0</v>
      </c>
      <c r="AW53" s="101">
        <v>0</v>
      </c>
      <c r="AX53" s="101">
        <v>839119.5</v>
      </c>
      <c r="AY53" s="101">
        <v>0</v>
      </c>
      <c r="AZ53" s="101">
        <v>1555.569091796875</v>
      </c>
      <c r="BA53" s="101">
        <v>85334.59375</v>
      </c>
      <c r="BB53" s="101">
        <v>3237.673828125</v>
      </c>
      <c r="BC53" s="101">
        <v>12044.9189453125</v>
      </c>
      <c r="BD53" s="304">
        <f t="shared" si="3"/>
        <v>941292.25561523438</v>
      </c>
    </row>
    <row r="54" spans="1:56">
      <c r="A54" s="144" t="s">
        <v>355</v>
      </c>
      <c r="B54" s="507" t="s">
        <v>766</v>
      </c>
      <c r="C54" s="507"/>
      <c r="D54" s="507"/>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17">
        <f t="shared" si="1"/>
        <v>0</v>
      </c>
      <c r="AC54" s="144" t="s">
        <v>355</v>
      </c>
      <c r="AD54" s="507" t="s">
        <v>766</v>
      </c>
      <c r="AE54" s="507"/>
      <c r="AF54" s="507"/>
      <c r="AG54" s="507"/>
      <c r="AH54" s="507"/>
      <c r="AI54" s="507"/>
      <c r="AJ54" s="507"/>
      <c r="AK54" s="507"/>
      <c r="AL54" s="507"/>
      <c r="AM54" s="507"/>
      <c r="AN54" s="507"/>
      <c r="AO54" s="507"/>
      <c r="AP54" s="507"/>
      <c r="AQ54" s="507"/>
      <c r="AR54" s="507"/>
      <c r="AS54" s="507"/>
      <c r="AT54" s="507"/>
      <c r="AU54" s="507"/>
      <c r="AV54" s="507"/>
      <c r="AW54" s="507"/>
      <c r="AX54" s="507"/>
      <c r="AY54" s="507"/>
      <c r="AZ54" s="507"/>
      <c r="BA54" s="507"/>
      <c r="BB54" s="507"/>
      <c r="BC54" s="507"/>
      <c r="BD54" s="17">
        <f t="shared" si="3"/>
        <v>0</v>
      </c>
    </row>
    <row r="55" spans="1:56">
      <c r="A55" s="144" t="s">
        <v>418</v>
      </c>
      <c r="B55" s="507" t="s">
        <v>766</v>
      </c>
      <c r="C55" s="507"/>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17">
        <f t="shared" si="1"/>
        <v>0</v>
      </c>
      <c r="AC55" s="144" t="s">
        <v>418</v>
      </c>
      <c r="AD55" s="507" t="s">
        <v>766</v>
      </c>
      <c r="AE55" s="507"/>
      <c r="AF55" s="507"/>
      <c r="AG55" s="507"/>
      <c r="AH55" s="507"/>
      <c r="AI55" s="507"/>
      <c r="AJ55" s="507"/>
      <c r="AK55" s="507"/>
      <c r="AL55" s="507"/>
      <c r="AM55" s="507"/>
      <c r="AN55" s="507"/>
      <c r="AO55" s="507"/>
      <c r="AP55" s="507"/>
      <c r="AQ55" s="507"/>
      <c r="AR55" s="507"/>
      <c r="AS55" s="507"/>
      <c r="AT55" s="507"/>
      <c r="AU55" s="507"/>
      <c r="AV55" s="507"/>
      <c r="AW55" s="507"/>
      <c r="AX55" s="507"/>
      <c r="AY55" s="507"/>
      <c r="AZ55" s="507"/>
      <c r="BA55" s="507"/>
      <c r="BB55" s="507"/>
      <c r="BC55" s="507"/>
      <c r="BD55" s="17">
        <f t="shared" si="3"/>
        <v>0</v>
      </c>
    </row>
    <row r="56" spans="1:56">
      <c r="A56" s="144" t="s">
        <v>419</v>
      </c>
      <c r="B56" s="101">
        <v>0</v>
      </c>
      <c r="C56" s="101">
        <v>0</v>
      </c>
      <c r="D56" s="101">
        <v>2322219.5</v>
      </c>
      <c r="E56" s="101">
        <v>0</v>
      </c>
      <c r="F56" s="101">
        <v>39557.9609375</v>
      </c>
      <c r="G56" s="101">
        <v>636198.9375</v>
      </c>
      <c r="H56" s="101">
        <v>49476.6875</v>
      </c>
      <c r="I56" s="101">
        <v>180387.78125</v>
      </c>
      <c r="J56" s="304">
        <f t="shared" si="0"/>
        <v>3227840.8671875</v>
      </c>
      <c r="K56" s="101">
        <v>0</v>
      </c>
      <c r="L56" s="101">
        <v>0</v>
      </c>
      <c r="M56" s="101">
        <v>1230092.625</v>
      </c>
      <c r="N56" s="101">
        <v>0</v>
      </c>
      <c r="O56" s="101">
        <v>33865.20703125</v>
      </c>
      <c r="P56" s="101">
        <v>378881.375</v>
      </c>
      <c r="Q56" s="101">
        <v>27329.962890625</v>
      </c>
      <c r="R56" s="101">
        <v>125895.9765625</v>
      </c>
      <c r="S56" s="304">
        <f t="shared" si="4"/>
        <v>1796065.146484375</v>
      </c>
      <c r="T56" s="101">
        <v>0</v>
      </c>
      <c r="U56" s="101">
        <v>0</v>
      </c>
      <c r="V56" s="101">
        <v>1207090</v>
      </c>
      <c r="W56" s="101">
        <v>0</v>
      </c>
      <c r="X56" s="101">
        <v>33865.20703125</v>
      </c>
      <c r="Y56" s="101">
        <v>-41810</v>
      </c>
      <c r="Z56" s="101">
        <v>27329.962890625</v>
      </c>
      <c r="AA56" s="101">
        <v>125895.9765625</v>
      </c>
      <c r="AB56" s="304">
        <f t="shared" si="1"/>
        <v>1352371.146484375</v>
      </c>
      <c r="AC56" s="144" t="s">
        <v>419</v>
      </c>
      <c r="AD56" s="101">
        <v>0</v>
      </c>
      <c r="AE56" s="101">
        <v>0</v>
      </c>
      <c r="AF56" s="101">
        <v>2322219.5</v>
      </c>
      <c r="AG56" s="101">
        <v>0</v>
      </c>
      <c r="AH56" s="101">
        <v>39557.9609375</v>
      </c>
      <c r="AI56" s="101">
        <v>636198.9375</v>
      </c>
      <c r="AJ56" s="101">
        <v>49476.6875</v>
      </c>
      <c r="AK56" s="101">
        <v>180387.78125</v>
      </c>
      <c r="AL56" s="304">
        <f t="shared" ref="AL56:AL59" si="28">SUM(AD56:AK56)</f>
        <v>3227840.8671875</v>
      </c>
      <c r="AM56" s="101">
        <v>0</v>
      </c>
      <c r="AN56" s="101">
        <v>0</v>
      </c>
      <c r="AO56" s="101">
        <v>1230092.625</v>
      </c>
      <c r="AP56" s="101">
        <v>0</v>
      </c>
      <c r="AQ56" s="101">
        <v>33865.20703125</v>
      </c>
      <c r="AR56" s="101">
        <v>378881.375</v>
      </c>
      <c r="AS56" s="101">
        <v>27329.962890625</v>
      </c>
      <c r="AT56" s="101">
        <v>125895.9765625</v>
      </c>
      <c r="AU56" s="304">
        <f t="shared" ref="AU56:AU59" si="29">SUM(AM56:AT56)</f>
        <v>1796065.146484375</v>
      </c>
      <c r="AV56" s="101">
        <v>0</v>
      </c>
      <c r="AW56" s="101">
        <v>0</v>
      </c>
      <c r="AX56" s="101">
        <v>1207090</v>
      </c>
      <c r="AY56" s="101">
        <v>0</v>
      </c>
      <c r="AZ56" s="101">
        <v>33865.20703125</v>
      </c>
      <c r="BA56" s="101">
        <v>-41810</v>
      </c>
      <c r="BB56" s="101">
        <v>27329.962890625</v>
      </c>
      <c r="BC56" s="101">
        <v>125895.9765625</v>
      </c>
      <c r="BD56" s="304">
        <f t="shared" si="3"/>
        <v>1352371.146484375</v>
      </c>
    </row>
    <row r="57" spans="1:56">
      <c r="A57" s="144" t="s">
        <v>356</v>
      </c>
      <c r="B57" s="101">
        <v>0</v>
      </c>
      <c r="C57" s="101">
        <v>0</v>
      </c>
      <c r="D57" s="101">
        <v>1119664.625</v>
      </c>
      <c r="E57" s="101">
        <v>0</v>
      </c>
      <c r="F57" s="101">
        <v>2572.8095703125</v>
      </c>
      <c r="G57" s="101">
        <v>216997.71875</v>
      </c>
      <c r="H57" s="101">
        <v>7334.92578125</v>
      </c>
      <c r="I57" s="101">
        <v>49371.3515625</v>
      </c>
      <c r="J57" s="304">
        <f t="shared" si="0"/>
        <v>1395941.4306640625</v>
      </c>
      <c r="K57" s="101">
        <v>0</v>
      </c>
      <c r="L57" s="101">
        <v>0</v>
      </c>
      <c r="M57" s="101">
        <v>547185.4375</v>
      </c>
      <c r="N57" s="101">
        <v>0</v>
      </c>
      <c r="O57" s="101">
        <v>1495.3553466796875</v>
      </c>
      <c r="P57" s="101">
        <v>113640.5234375</v>
      </c>
      <c r="Q57" s="101">
        <v>3630.380615234375</v>
      </c>
      <c r="R57" s="101">
        <v>40704.3671875</v>
      </c>
      <c r="S57" s="304">
        <f t="shared" si="4"/>
        <v>706656.06408691406</v>
      </c>
      <c r="T57" s="101">
        <v>0</v>
      </c>
      <c r="U57" s="101">
        <v>0</v>
      </c>
      <c r="V57" s="101">
        <v>547185.4375</v>
      </c>
      <c r="W57" s="101">
        <v>0</v>
      </c>
      <c r="X57" s="101">
        <v>1495.3553466796875</v>
      </c>
      <c r="Y57" s="101">
        <v>39402.8125</v>
      </c>
      <c r="Z57" s="101">
        <v>3630.380615234375</v>
      </c>
      <c r="AA57" s="101">
        <v>40704.3671875</v>
      </c>
      <c r="AB57" s="304">
        <f t="shared" si="1"/>
        <v>632418.35314941406</v>
      </c>
      <c r="AC57" s="144" t="s">
        <v>356</v>
      </c>
      <c r="AD57" s="101">
        <v>0</v>
      </c>
      <c r="AE57" s="101">
        <v>0</v>
      </c>
      <c r="AF57" s="101">
        <v>1119664.625</v>
      </c>
      <c r="AG57" s="101">
        <v>0</v>
      </c>
      <c r="AH57" s="101">
        <v>2572.8095703125</v>
      </c>
      <c r="AI57" s="101">
        <v>216997.71875</v>
      </c>
      <c r="AJ57" s="101">
        <v>7334.92578125</v>
      </c>
      <c r="AK57" s="101">
        <v>49371.3515625</v>
      </c>
      <c r="AL57" s="304">
        <f t="shared" si="28"/>
        <v>1395941.4306640625</v>
      </c>
      <c r="AM57" s="101">
        <v>0</v>
      </c>
      <c r="AN57" s="101">
        <v>0</v>
      </c>
      <c r="AO57" s="101">
        <v>547185.4375</v>
      </c>
      <c r="AP57" s="101">
        <v>0</v>
      </c>
      <c r="AQ57" s="101">
        <v>1495.3553466796875</v>
      </c>
      <c r="AR57" s="101">
        <v>113640.5234375</v>
      </c>
      <c r="AS57" s="101">
        <v>3630.380615234375</v>
      </c>
      <c r="AT57" s="101">
        <v>40704.3671875</v>
      </c>
      <c r="AU57" s="304">
        <f t="shared" si="29"/>
        <v>706656.06408691406</v>
      </c>
      <c r="AV57" s="101">
        <v>0</v>
      </c>
      <c r="AW57" s="101">
        <v>0</v>
      </c>
      <c r="AX57" s="101">
        <v>547185.4375</v>
      </c>
      <c r="AY57" s="101">
        <v>0</v>
      </c>
      <c r="AZ57" s="101">
        <v>1495.3553466796875</v>
      </c>
      <c r="BA57" s="101">
        <v>39402.8125</v>
      </c>
      <c r="BB57" s="101">
        <v>3630.380615234375</v>
      </c>
      <c r="BC57" s="101">
        <v>40704.3671875</v>
      </c>
      <c r="BD57" s="304">
        <f t="shared" si="3"/>
        <v>632418.35314941406</v>
      </c>
    </row>
    <row r="58" spans="1:56">
      <c r="A58" s="144" t="s">
        <v>357</v>
      </c>
      <c r="B58" s="101">
        <v>0</v>
      </c>
      <c r="C58" s="101">
        <v>0</v>
      </c>
      <c r="D58" s="101">
        <v>1897534.5</v>
      </c>
      <c r="E58" s="101">
        <v>0</v>
      </c>
      <c r="F58" s="101">
        <v>2628.85888671875</v>
      </c>
      <c r="G58" s="101">
        <v>467596.59375</v>
      </c>
      <c r="H58" s="101">
        <v>9035.1708984375</v>
      </c>
      <c r="I58" s="101">
        <v>132887.140625</v>
      </c>
      <c r="J58" s="304">
        <f t="shared" si="0"/>
        <v>2509682.2641601563</v>
      </c>
      <c r="K58" s="101">
        <v>0</v>
      </c>
      <c r="L58" s="101">
        <v>0</v>
      </c>
      <c r="M58" s="101">
        <v>1074180</v>
      </c>
      <c r="N58" s="101">
        <v>0</v>
      </c>
      <c r="O58" s="101">
        <v>1031.053466796875</v>
      </c>
      <c r="P58" s="101">
        <v>292398.75</v>
      </c>
      <c r="Q58" s="101">
        <v>4540.91552734375</v>
      </c>
      <c r="R58" s="101">
        <v>111704.921875</v>
      </c>
      <c r="S58" s="304">
        <f t="shared" si="4"/>
        <v>1483855.6408691406</v>
      </c>
      <c r="T58" s="101">
        <v>0</v>
      </c>
      <c r="U58" s="101">
        <v>0</v>
      </c>
      <c r="V58" s="101">
        <v>1046422.75</v>
      </c>
      <c r="W58" s="101">
        <v>0</v>
      </c>
      <c r="X58" s="101">
        <v>1031.053466796875</v>
      </c>
      <c r="Y58" s="101">
        <v>144482.5625</v>
      </c>
      <c r="Z58" s="101">
        <v>4540.91552734375</v>
      </c>
      <c r="AA58" s="101">
        <v>111704.921875</v>
      </c>
      <c r="AB58" s="304">
        <f t="shared" si="1"/>
        <v>1308182.2033691406</v>
      </c>
      <c r="AC58" s="144" t="s">
        <v>357</v>
      </c>
      <c r="AD58" s="101">
        <v>0</v>
      </c>
      <c r="AE58" s="101">
        <v>0</v>
      </c>
      <c r="AF58" s="101">
        <v>1897534.5</v>
      </c>
      <c r="AG58" s="101">
        <v>0</v>
      </c>
      <c r="AH58" s="101">
        <v>2628.85888671875</v>
      </c>
      <c r="AI58" s="101">
        <v>467596.59375</v>
      </c>
      <c r="AJ58" s="101">
        <v>9035.1708984375</v>
      </c>
      <c r="AK58" s="101">
        <v>132887.140625</v>
      </c>
      <c r="AL58" s="304">
        <f t="shared" si="28"/>
        <v>2509682.2641601563</v>
      </c>
      <c r="AM58" s="101">
        <v>0</v>
      </c>
      <c r="AN58" s="101">
        <v>0</v>
      </c>
      <c r="AO58" s="101">
        <v>1074180</v>
      </c>
      <c r="AP58" s="101">
        <v>0</v>
      </c>
      <c r="AQ58" s="101">
        <v>1031.053466796875</v>
      </c>
      <c r="AR58" s="101">
        <v>292398.75</v>
      </c>
      <c r="AS58" s="101">
        <v>4540.91552734375</v>
      </c>
      <c r="AT58" s="101">
        <v>111704.921875</v>
      </c>
      <c r="AU58" s="304">
        <f t="shared" si="29"/>
        <v>1483855.6408691406</v>
      </c>
      <c r="AV58" s="101">
        <v>0</v>
      </c>
      <c r="AW58" s="101">
        <v>0</v>
      </c>
      <c r="AX58" s="101">
        <v>1046422.75</v>
      </c>
      <c r="AY58" s="101">
        <v>0</v>
      </c>
      <c r="AZ58" s="101">
        <v>1031.053466796875</v>
      </c>
      <c r="BA58" s="101">
        <v>144482.5625</v>
      </c>
      <c r="BB58" s="101">
        <v>4540.91552734375</v>
      </c>
      <c r="BC58" s="101">
        <v>111704.921875</v>
      </c>
      <c r="BD58" s="304">
        <f t="shared" si="3"/>
        <v>1308182.2033691406</v>
      </c>
    </row>
    <row r="59" spans="1:56">
      <c r="A59" s="144" t="s">
        <v>358</v>
      </c>
      <c r="B59" s="101">
        <v>0</v>
      </c>
      <c r="C59" s="101">
        <v>0</v>
      </c>
      <c r="D59" s="101">
        <v>2436914.75</v>
      </c>
      <c r="E59" s="101">
        <v>0</v>
      </c>
      <c r="F59" s="101">
        <v>3387.5234375</v>
      </c>
      <c r="G59" s="101">
        <v>832454.375</v>
      </c>
      <c r="H59" s="101">
        <v>13531.73828125</v>
      </c>
      <c r="I59" s="101">
        <v>194790.078125</v>
      </c>
      <c r="J59" s="304">
        <f t="shared" si="0"/>
        <v>3481078.46484375</v>
      </c>
      <c r="K59" s="101">
        <v>0</v>
      </c>
      <c r="L59" s="101">
        <v>0</v>
      </c>
      <c r="M59" s="101">
        <v>1330989.75</v>
      </c>
      <c r="N59" s="101">
        <v>0</v>
      </c>
      <c r="O59" s="101">
        <v>2066.9306640625</v>
      </c>
      <c r="P59" s="101">
        <v>478757.46875</v>
      </c>
      <c r="Q59" s="101">
        <v>7910.361328125</v>
      </c>
      <c r="R59" s="101">
        <v>161743.828125</v>
      </c>
      <c r="S59" s="304">
        <f t="shared" si="4"/>
        <v>1981468.3388671875</v>
      </c>
      <c r="T59" s="101">
        <v>0</v>
      </c>
      <c r="U59" s="101">
        <v>0</v>
      </c>
      <c r="V59" s="101">
        <v>1327639.25</v>
      </c>
      <c r="W59" s="101">
        <v>0</v>
      </c>
      <c r="X59" s="101">
        <v>2066.9306640625</v>
      </c>
      <c r="Y59" s="101">
        <v>256673.953125</v>
      </c>
      <c r="Z59" s="101">
        <v>7910.361328125</v>
      </c>
      <c r="AA59" s="101">
        <v>161743.828125</v>
      </c>
      <c r="AB59" s="304">
        <f t="shared" si="1"/>
        <v>1756034.3232421875</v>
      </c>
      <c r="AC59" s="144" t="s">
        <v>358</v>
      </c>
      <c r="AD59" s="101">
        <v>0</v>
      </c>
      <c r="AE59" s="101">
        <v>0</v>
      </c>
      <c r="AF59" s="101">
        <v>2436914.75</v>
      </c>
      <c r="AG59" s="101">
        <v>0</v>
      </c>
      <c r="AH59" s="101">
        <v>3387.5234375</v>
      </c>
      <c r="AI59" s="101">
        <v>832454.375</v>
      </c>
      <c r="AJ59" s="101">
        <v>13531.73828125</v>
      </c>
      <c r="AK59" s="101">
        <v>194790.078125</v>
      </c>
      <c r="AL59" s="304">
        <f t="shared" si="28"/>
        <v>3481078.46484375</v>
      </c>
      <c r="AM59" s="101">
        <v>0</v>
      </c>
      <c r="AN59" s="101">
        <v>0</v>
      </c>
      <c r="AO59" s="101">
        <v>1330989.75</v>
      </c>
      <c r="AP59" s="101">
        <v>0</v>
      </c>
      <c r="AQ59" s="101">
        <v>2066.9306640625</v>
      </c>
      <c r="AR59" s="101">
        <v>478757.46875</v>
      </c>
      <c r="AS59" s="101">
        <v>7910.361328125</v>
      </c>
      <c r="AT59" s="101">
        <v>161743.828125</v>
      </c>
      <c r="AU59" s="304">
        <f t="shared" si="29"/>
        <v>1981468.3388671875</v>
      </c>
      <c r="AV59" s="101">
        <v>0</v>
      </c>
      <c r="AW59" s="101">
        <v>0</v>
      </c>
      <c r="AX59" s="101">
        <v>1327639.25</v>
      </c>
      <c r="AY59" s="101">
        <v>0</v>
      </c>
      <c r="AZ59" s="101">
        <v>2066.9306640625</v>
      </c>
      <c r="BA59" s="101">
        <v>256673.953125</v>
      </c>
      <c r="BB59" s="101">
        <v>7910.361328125</v>
      </c>
      <c r="BC59" s="101">
        <v>161743.828125</v>
      </c>
      <c r="BD59" s="304">
        <f t="shared" si="3"/>
        <v>1756034.3232421875</v>
      </c>
    </row>
    <row r="60" spans="1:56">
      <c r="A60" s="144" t="s">
        <v>359</v>
      </c>
      <c r="B60" s="507" t="s">
        <v>765</v>
      </c>
      <c r="C60" s="507"/>
      <c r="D60" s="507"/>
      <c r="E60" s="507"/>
      <c r="F60" s="507"/>
      <c r="G60" s="507"/>
      <c r="H60" s="507"/>
      <c r="I60" s="507"/>
      <c r="J60" s="507"/>
      <c r="K60" s="507"/>
      <c r="L60" s="507"/>
      <c r="M60" s="507"/>
      <c r="N60" s="507"/>
      <c r="O60" s="507"/>
      <c r="P60" s="507"/>
      <c r="Q60" s="507"/>
      <c r="R60" s="507"/>
      <c r="S60" s="507"/>
      <c r="T60" s="507"/>
      <c r="U60" s="507"/>
      <c r="V60" s="507"/>
      <c r="W60" s="507"/>
      <c r="X60" s="507"/>
      <c r="Y60" s="507"/>
      <c r="Z60" s="507"/>
      <c r="AA60" s="507"/>
      <c r="AB60" s="17">
        <f t="shared" si="1"/>
        <v>0</v>
      </c>
      <c r="AC60" s="144" t="s">
        <v>359</v>
      </c>
      <c r="AD60" s="507" t="s">
        <v>765</v>
      </c>
      <c r="AE60" s="507"/>
      <c r="AF60" s="507"/>
      <c r="AG60" s="507"/>
      <c r="AH60" s="507"/>
      <c r="AI60" s="507"/>
      <c r="AJ60" s="507"/>
      <c r="AK60" s="507"/>
      <c r="AL60" s="507"/>
      <c r="AM60" s="507"/>
      <c r="AN60" s="507"/>
      <c r="AO60" s="507"/>
      <c r="AP60" s="507"/>
      <c r="AQ60" s="507"/>
      <c r="AR60" s="507"/>
      <c r="AS60" s="507"/>
      <c r="AT60" s="507"/>
      <c r="AU60" s="507"/>
      <c r="AV60" s="507"/>
      <c r="AW60" s="507"/>
      <c r="AX60" s="507"/>
      <c r="AY60" s="507"/>
      <c r="AZ60" s="507"/>
      <c r="BA60" s="507"/>
      <c r="BB60" s="507"/>
      <c r="BC60" s="507"/>
      <c r="BD60" s="17">
        <f t="shared" si="3"/>
        <v>0</v>
      </c>
    </row>
    <row r="61" spans="1:56">
      <c r="A61" s="144" t="s">
        <v>420</v>
      </c>
      <c r="B61" s="101">
        <v>0</v>
      </c>
      <c r="C61" s="101">
        <v>0</v>
      </c>
      <c r="D61" s="101">
        <v>3709217.25</v>
      </c>
      <c r="E61" s="101">
        <v>0</v>
      </c>
      <c r="F61" s="101">
        <v>23000.94140625</v>
      </c>
      <c r="G61" s="101">
        <v>791594.0625</v>
      </c>
      <c r="H61" s="101">
        <v>13508.2568359375</v>
      </c>
      <c r="I61" s="101">
        <v>162146.765625</v>
      </c>
      <c r="J61" s="304">
        <f t="shared" si="0"/>
        <v>4699467.2763671875</v>
      </c>
      <c r="K61" s="101">
        <v>0</v>
      </c>
      <c r="L61" s="101">
        <v>0</v>
      </c>
      <c r="M61" s="101">
        <v>2156968</v>
      </c>
      <c r="N61" s="101">
        <v>0</v>
      </c>
      <c r="O61" s="101">
        <v>18715.05859375</v>
      </c>
      <c r="P61" s="101">
        <v>513185.65625</v>
      </c>
      <c r="Q61" s="101">
        <v>6448.94921875</v>
      </c>
      <c r="R61" s="101">
        <v>137409.765625</v>
      </c>
      <c r="S61" s="304">
        <f t="shared" si="4"/>
        <v>2832727.4296875</v>
      </c>
      <c r="T61" s="101">
        <v>0</v>
      </c>
      <c r="U61" s="101">
        <v>0</v>
      </c>
      <c r="V61" s="101">
        <v>2152379.25</v>
      </c>
      <c r="W61" s="101">
        <v>0</v>
      </c>
      <c r="X61" s="101">
        <v>18715.05859375</v>
      </c>
      <c r="Y61" s="101">
        <v>181228.25</v>
      </c>
      <c r="Z61" s="101">
        <v>6448.94921875</v>
      </c>
      <c r="AA61" s="101">
        <v>137409.765625</v>
      </c>
      <c r="AB61" s="304">
        <f t="shared" si="1"/>
        <v>2496181.2734375</v>
      </c>
      <c r="AC61" s="144" t="s">
        <v>420</v>
      </c>
      <c r="AD61" s="101">
        <v>0</v>
      </c>
      <c r="AE61" s="101">
        <v>0</v>
      </c>
      <c r="AF61" s="101">
        <v>3709217.25</v>
      </c>
      <c r="AG61" s="101">
        <v>0</v>
      </c>
      <c r="AH61" s="101">
        <v>23000.94140625</v>
      </c>
      <c r="AI61" s="101">
        <v>791594.0625</v>
      </c>
      <c r="AJ61" s="101">
        <v>13508.2568359375</v>
      </c>
      <c r="AK61" s="101">
        <v>162146.765625</v>
      </c>
      <c r="AL61" s="304">
        <f t="shared" ref="AL61:AL63" si="30">SUM(AD61:AK61)</f>
        <v>4699467.2763671875</v>
      </c>
      <c r="AM61" s="101">
        <v>0</v>
      </c>
      <c r="AN61" s="101">
        <v>0</v>
      </c>
      <c r="AO61" s="101">
        <v>2156968</v>
      </c>
      <c r="AP61" s="101">
        <v>0</v>
      </c>
      <c r="AQ61" s="101">
        <v>18715.05859375</v>
      </c>
      <c r="AR61" s="101">
        <v>513185.65625</v>
      </c>
      <c r="AS61" s="101">
        <v>6448.94921875</v>
      </c>
      <c r="AT61" s="101">
        <v>137409.765625</v>
      </c>
      <c r="AU61" s="304">
        <f t="shared" ref="AU61:AU63" si="31">SUM(AM61:AT61)</f>
        <v>2832727.4296875</v>
      </c>
      <c r="AV61" s="101">
        <v>0</v>
      </c>
      <c r="AW61" s="101">
        <v>0</v>
      </c>
      <c r="AX61" s="101">
        <v>2152379.25</v>
      </c>
      <c r="AY61" s="101">
        <v>0</v>
      </c>
      <c r="AZ61" s="101">
        <v>18715.05859375</v>
      </c>
      <c r="BA61" s="101">
        <v>181228.25</v>
      </c>
      <c r="BB61" s="101">
        <v>6448.94921875</v>
      </c>
      <c r="BC61" s="101">
        <v>137409.765625</v>
      </c>
      <c r="BD61" s="304">
        <f t="shared" si="3"/>
        <v>2496181.2734375</v>
      </c>
    </row>
    <row r="62" spans="1:56">
      <c r="A62" s="144" t="s">
        <v>421</v>
      </c>
      <c r="B62" s="101">
        <v>0</v>
      </c>
      <c r="C62" s="101">
        <v>0</v>
      </c>
      <c r="D62" s="101">
        <v>1055522.875</v>
      </c>
      <c r="E62" s="101">
        <v>0</v>
      </c>
      <c r="F62" s="101">
        <v>718.66937255859375</v>
      </c>
      <c r="G62" s="101">
        <v>209735.703125</v>
      </c>
      <c r="H62" s="101">
        <v>741.87261962890625</v>
      </c>
      <c r="I62" s="101">
        <v>31573.296875</v>
      </c>
      <c r="J62" s="304">
        <f t="shared" si="0"/>
        <v>1298292.4169921875</v>
      </c>
      <c r="K62" s="101">
        <v>0</v>
      </c>
      <c r="L62" s="101">
        <v>0</v>
      </c>
      <c r="M62" s="101">
        <v>780172.0625</v>
      </c>
      <c r="N62" s="101">
        <v>0</v>
      </c>
      <c r="O62" s="101">
        <v>532.19647216796875</v>
      </c>
      <c r="P62" s="101">
        <v>148392.40625</v>
      </c>
      <c r="Q62" s="101">
        <v>401.5037841796875</v>
      </c>
      <c r="R62" s="101">
        <v>23946.75</v>
      </c>
      <c r="S62" s="304">
        <f t="shared" si="4"/>
        <v>953444.91900634766</v>
      </c>
      <c r="T62" s="101">
        <v>0</v>
      </c>
      <c r="U62" s="101">
        <v>0</v>
      </c>
      <c r="V62" s="101">
        <v>780172.0625</v>
      </c>
      <c r="W62" s="101">
        <v>0</v>
      </c>
      <c r="X62" s="101">
        <v>532.19647216796875</v>
      </c>
      <c r="Y62" s="101">
        <v>143416.390625</v>
      </c>
      <c r="Z62" s="101">
        <v>401.5037841796875</v>
      </c>
      <c r="AA62" s="101">
        <v>23946.75</v>
      </c>
      <c r="AB62" s="304">
        <f t="shared" si="1"/>
        <v>948468.90338134766</v>
      </c>
      <c r="AC62" s="144" t="s">
        <v>421</v>
      </c>
      <c r="AD62" s="101">
        <v>0</v>
      </c>
      <c r="AE62" s="101">
        <v>0</v>
      </c>
      <c r="AF62" s="101">
        <v>1055522.875</v>
      </c>
      <c r="AG62" s="101">
        <v>0</v>
      </c>
      <c r="AH62" s="101">
        <v>718.66937255859375</v>
      </c>
      <c r="AI62" s="101">
        <v>209735.703125</v>
      </c>
      <c r="AJ62" s="101">
        <v>741.87261962890625</v>
      </c>
      <c r="AK62" s="101">
        <v>31573.296875</v>
      </c>
      <c r="AL62" s="304">
        <f t="shared" si="30"/>
        <v>1298292.4169921875</v>
      </c>
      <c r="AM62" s="101">
        <v>0</v>
      </c>
      <c r="AN62" s="101">
        <v>0</v>
      </c>
      <c r="AO62" s="101">
        <v>780172.0625</v>
      </c>
      <c r="AP62" s="101">
        <v>0</v>
      </c>
      <c r="AQ62" s="101">
        <v>532.19647216796875</v>
      </c>
      <c r="AR62" s="101">
        <v>148392.40625</v>
      </c>
      <c r="AS62" s="101">
        <v>401.5037841796875</v>
      </c>
      <c r="AT62" s="101">
        <v>23946.75</v>
      </c>
      <c r="AU62" s="304">
        <f t="shared" si="31"/>
        <v>953444.91900634766</v>
      </c>
      <c r="AV62" s="101">
        <v>0</v>
      </c>
      <c r="AW62" s="101">
        <v>0</v>
      </c>
      <c r="AX62" s="101">
        <v>780172.0625</v>
      </c>
      <c r="AY62" s="101">
        <v>0</v>
      </c>
      <c r="AZ62" s="101">
        <v>532.19647216796875</v>
      </c>
      <c r="BA62" s="101">
        <v>143416.390625</v>
      </c>
      <c r="BB62" s="101">
        <v>401.5037841796875</v>
      </c>
      <c r="BC62" s="101">
        <v>23946.75</v>
      </c>
      <c r="BD62" s="304">
        <f t="shared" si="3"/>
        <v>948468.90338134766</v>
      </c>
    </row>
    <row r="63" spans="1:56">
      <c r="A63" s="144" t="s">
        <v>422</v>
      </c>
      <c r="B63" s="101">
        <v>0</v>
      </c>
      <c r="C63" s="101">
        <v>0</v>
      </c>
      <c r="D63" s="101">
        <v>1280803.75</v>
      </c>
      <c r="E63" s="101">
        <v>0</v>
      </c>
      <c r="F63" s="101">
        <v>9709.333984375</v>
      </c>
      <c r="G63" s="101">
        <v>139538.8125</v>
      </c>
      <c r="H63" s="101">
        <v>1899.23046875</v>
      </c>
      <c r="I63" s="101">
        <v>33423.21484375</v>
      </c>
      <c r="J63" s="304">
        <f t="shared" si="0"/>
        <v>1465374.341796875</v>
      </c>
      <c r="K63" s="101">
        <v>0</v>
      </c>
      <c r="L63" s="101">
        <v>0</v>
      </c>
      <c r="M63" s="101">
        <v>654822.25</v>
      </c>
      <c r="N63" s="101">
        <v>0</v>
      </c>
      <c r="O63" s="101">
        <v>5792.88232421875</v>
      </c>
      <c r="P63" s="101">
        <v>91288.171875</v>
      </c>
      <c r="Q63" s="101">
        <v>1519.4166259765625</v>
      </c>
      <c r="R63" s="101">
        <v>25739.109375</v>
      </c>
      <c r="S63" s="304">
        <f t="shared" si="4"/>
        <v>779161.83020019531</v>
      </c>
      <c r="T63" s="101">
        <v>0</v>
      </c>
      <c r="U63" s="101">
        <v>0</v>
      </c>
      <c r="V63" s="101">
        <v>654597</v>
      </c>
      <c r="W63" s="101">
        <v>0</v>
      </c>
      <c r="X63" s="101">
        <v>5792.88232421875</v>
      </c>
      <c r="Y63" s="101">
        <v>43832.671875</v>
      </c>
      <c r="Z63" s="101">
        <v>1519.4166259765625</v>
      </c>
      <c r="AA63" s="101">
        <v>25739.109375</v>
      </c>
      <c r="AB63" s="304">
        <f t="shared" si="1"/>
        <v>731481.08020019531</v>
      </c>
      <c r="AC63" s="144" t="s">
        <v>422</v>
      </c>
      <c r="AD63" s="101">
        <v>0</v>
      </c>
      <c r="AE63" s="101">
        <v>0</v>
      </c>
      <c r="AF63" s="101">
        <v>1280803.75</v>
      </c>
      <c r="AG63" s="101">
        <v>0</v>
      </c>
      <c r="AH63" s="101">
        <v>9709.333984375</v>
      </c>
      <c r="AI63" s="101">
        <v>139538.8125</v>
      </c>
      <c r="AJ63" s="101">
        <v>1899.23046875</v>
      </c>
      <c r="AK63" s="101">
        <v>33423.21484375</v>
      </c>
      <c r="AL63" s="304">
        <f t="shared" si="30"/>
        <v>1465374.341796875</v>
      </c>
      <c r="AM63" s="101">
        <v>0</v>
      </c>
      <c r="AN63" s="101">
        <v>0</v>
      </c>
      <c r="AO63" s="101">
        <v>654822.25</v>
      </c>
      <c r="AP63" s="101">
        <v>0</v>
      </c>
      <c r="AQ63" s="101">
        <v>5792.88232421875</v>
      </c>
      <c r="AR63" s="101">
        <v>91288.171875</v>
      </c>
      <c r="AS63" s="101">
        <v>1519.4166259765625</v>
      </c>
      <c r="AT63" s="101">
        <v>25739.109375</v>
      </c>
      <c r="AU63" s="304">
        <f t="shared" si="31"/>
        <v>779161.83020019531</v>
      </c>
      <c r="AV63" s="101">
        <v>0</v>
      </c>
      <c r="AW63" s="101">
        <v>0</v>
      </c>
      <c r="AX63" s="101">
        <v>654597</v>
      </c>
      <c r="AY63" s="101">
        <v>0</v>
      </c>
      <c r="AZ63" s="101">
        <v>5792.88232421875</v>
      </c>
      <c r="BA63" s="101">
        <v>43832.671875</v>
      </c>
      <c r="BB63" s="101">
        <v>1519.4166259765625</v>
      </c>
      <c r="BC63" s="101">
        <v>25739.109375</v>
      </c>
      <c r="BD63" s="304">
        <f t="shared" si="3"/>
        <v>731481.08020019531</v>
      </c>
    </row>
    <row r="64" spans="1:56">
      <c r="A64" s="144" t="s">
        <v>423</v>
      </c>
      <c r="B64" s="101">
        <v>0</v>
      </c>
      <c r="C64" s="101">
        <v>0</v>
      </c>
      <c r="D64" s="101">
        <v>393020.0625</v>
      </c>
      <c r="E64" s="101">
        <v>0</v>
      </c>
      <c r="F64" s="101">
        <v>68802.1640625</v>
      </c>
      <c r="G64" s="101">
        <v>101210.984375</v>
      </c>
      <c r="H64" s="101">
        <v>6191.2666015625</v>
      </c>
      <c r="I64" s="101">
        <v>40316.984375</v>
      </c>
      <c r="J64" s="304">
        <f t="shared" si="0"/>
        <v>609541.4619140625</v>
      </c>
      <c r="K64" s="101">
        <v>0</v>
      </c>
      <c r="L64" s="101">
        <v>0</v>
      </c>
      <c r="M64" s="101">
        <v>289002.6875</v>
      </c>
      <c r="N64" s="101">
        <v>0</v>
      </c>
      <c r="O64" s="101">
        <v>45235.36328125</v>
      </c>
      <c r="P64" s="101">
        <v>79915.7421875</v>
      </c>
      <c r="Q64" s="101">
        <v>406.41015625</v>
      </c>
      <c r="R64" s="101">
        <v>31208.87890625</v>
      </c>
      <c r="S64" s="304">
        <f t="shared" si="4"/>
        <v>445769.08203125</v>
      </c>
      <c r="T64" s="101">
        <v>0</v>
      </c>
      <c r="U64" s="101">
        <v>0</v>
      </c>
      <c r="V64" s="101">
        <v>289002.6875</v>
      </c>
      <c r="W64" s="101">
        <v>0</v>
      </c>
      <c r="X64" s="101">
        <v>45235.36328125</v>
      </c>
      <c r="Y64" s="101">
        <v>56533.546875</v>
      </c>
      <c r="Z64" s="101">
        <v>406.41015625</v>
      </c>
      <c r="AA64" s="101">
        <v>31208.87890625</v>
      </c>
      <c r="AB64" s="304">
        <f t="shared" si="1"/>
        <v>422386.88671875</v>
      </c>
      <c r="AC64" s="144" t="s">
        <v>423</v>
      </c>
      <c r="AD64" s="101">
        <v>0</v>
      </c>
      <c r="AE64" s="101">
        <v>0</v>
      </c>
      <c r="AF64" s="101">
        <v>828384.4375</v>
      </c>
      <c r="AG64" s="101">
        <v>0</v>
      </c>
      <c r="AH64" s="101">
        <v>68802.1640625</v>
      </c>
      <c r="AI64" s="101">
        <v>100884.09375</v>
      </c>
      <c r="AJ64" s="101">
        <v>277.7852783203125</v>
      </c>
      <c r="AK64" s="101">
        <v>40316.984375</v>
      </c>
      <c r="AL64" s="304">
        <f>SUM(AD64:AK64)</f>
        <v>1038665.4649658203</v>
      </c>
      <c r="AM64" s="101">
        <v>0</v>
      </c>
      <c r="AN64" s="101">
        <v>0</v>
      </c>
      <c r="AO64" s="101">
        <v>570730.4375</v>
      </c>
      <c r="AP64" s="101">
        <v>0</v>
      </c>
      <c r="AQ64" s="101">
        <v>45235.36328125</v>
      </c>
      <c r="AR64" s="101">
        <v>79723.6875</v>
      </c>
      <c r="AS64" s="101">
        <v>150.42840576171875</v>
      </c>
      <c r="AT64" s="101">
        <v>31208.87890625</v>
      </c>
      <c r="AU64" s="304">
        <f>SUM(AM64:AT64)</f>
        <v>727048.79559326172</v>
      </c>
      <c r="AV64" s="101">
        <v>0</v>
      </c>
      <c r="AW64" s="101">
        <v>0</v>
      </c>
      <c r="AX64" s="101">
        <v>358957.25</v>
      </c>
      <c r="AY64" s="101">
        <v>0</v>
      </c>
      <c r="AZ64" s="101">
        <v>45235.36328125</v>
      </c>
      <c r="BA64" s="101">
        <v>36523.51953125</v>
      </c>
      <c r="BB64" s="101">
        <v>150.42840576171875</v>
      </c>
      <c r="BC64" s="101">
        <v>31208.87890625</v>
      </c>
      <c r="BD64" s="304">
        <f t="shared" si="3"/>
        <v>472075.44012451172</v>
      </c>
    </row>
    <row r="65" spans="1:56">
      <c r="A65" s="144" t="s">
        <v>360</v>
      </c>
      <c r="B65" s="490" t="s">
        <v>766</v>
      </c>
      <c r="C65" s="490"/>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304">
        <f t="shared" si="1"/>
        <v>0</v>
      </c>
      <c r="AC65" s="144" t="s">
        <v>360</v>
      </c>
      <c r="AD65" s="507" t="s">
        <v>766</v>
      </c>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c r="BB65" s="507"/>
      <c r="BC65" s="507"/>
      <c r="BD65" s="17">
        <f t="shared" si="3"/>
        <v>0</v>
      </c>
    </row>
    <row r="66" spans="1:56">
      <c r="A66" s="144" t="s">
        <v>361</v>
      </c>
      <c r="B66" s="101">
        <v>183544.0625</v>
      </c>
      <c r="C66" s="101">
        <v>43960.80859375</v>
      </c>
      <c r="D66" s="101">
        <v>2655081</v>
      </c>
      <c r="E66" s="101">
        <v>0</v>
      </c>
      <c r="F66" s="101">
        <v>116550.921875</v>
      </c>
      <c r="G66" s="101">
        <v>430144.9375</v>
      </c>
      <c r="H66" s="101">
        <v>41051.36328125</v>
      </c>
      <c r="I66" s="101">
        <v>95655.9921875</v>
      </c>
      <c r="J66" s="304">
        <f t="shared" si="0"/>
        <v>3565989.0859375</v>
      </c>
      <c r="K66" s="101">
        <v>108643.0625</v>
      </c>
      <c r="L66" s="101">
        <v>43960.80859375</v>
      </c>
      <c r="M66" s="101">
        <v>1579855.375</v>
      </c>
      <c r="N66" s="101">
        <v>0</v>
      </c>
      <c r="O66" s="101">
        <v>66965.25</v>
      </c>
      <c r="P66" s="101">
        <v>275720.9375</v>
      </c>
      <c r="Q66" s="101">
        <v>9825.181640625</v>
      </c>
      <c r="R66" s="101">
        <v>84527.4140625</v>
      </c>
      <c r="S66" s="304">
        <f t="shared" si="4"/>
        <v>2169498.029296875</v>
      </c>
      <c r="T66" s="101">
        <v>108643.0625</v>
      </c>
      <c r="U66" s="101">
        <v>43960.80859375</v>
      </c>
      <c r="V66" s="101">
        <v>1556769.25</v>
      </c>
      <c r="W66" s="101">
        <v>0</v>
      </c>
      <c r="X66" s="101">
        <v>66965.25</v>
      </c>
      <c r="Y66" s="101">
        <v>108843.03125</v>
      </c>
      <c r="Z66" s="101">
        <v>9825.181640625</v>
      </c>
      <c r="AA66" s="101">
        <v>84527.4140625</v>
      </c>
      <c r="AB66" s="304">
        <f t="shared" si="1"/>
        <v>1979533.998046875</v>
      </c>
      <c r="AC66" s="144" t="s">
        <v>361</v>
      </c>
      <c r="AD66" s="101">
        <v>183544.0625</v>
      </c>
      <c r="AE66" s="101">
        <v>43960.80859375</v>
      </c>
      <c r="AF66" s="101">
        <v>2655081</v>
      </c>
      <c r="AG66" s="101">
        <v>0</v>
      </c>
      <c r="AH66" s="101">
        <v>116550.921875</v>
      </c>
      <c r="AI66" s="101">
        <v>430144.9375</v>
      </c>
      <c r="AJ66" s="101">
        <v>41051.36328125</v>
      </c>
      <c r="AK66" s="101">
        <v>95655.9921875</v>
      </c>
      <c r="AL66" s="304">
        <f t="shared" ref="AL66" si="32">SUM(AD66:AK66)</f>
        <v>3565989.0859375</v>
      </c>
      <c r="AM66" s="101">
        <v>108643.0625</v>
      </c>
      <c r="AN66" s="101">
        <v>43960.80859375</v>
      </c>
      <c r="AO66" s="101">
        <v>1579855.375</v>
      </c>
      <c r="AP66" s="101">
        <v>0</v>
      </c>
      <c r="AQ66" s="101">
        <v>66965.25</v>
      </c>
      <c r="AR66" s="101">
        <v>275720.9375</v>
      </c>
      <c r="AS66" s="101">
        <v>9825.181640625</v>
      </c>
      <c r="AT66" s="101">
        <v>84527.4140625</v>
      </c>
      <c r="AU66" s="304">
        <f t="shared" ref="AU66" si="33">SUM(AM66:AT66)</f>
        <v>2169498.029296875</v>
      </c>
      <c r="AV66" s="101">
        <v>108643.0625</v>
      </c>
      <c r="AW66" s="101">
        <v>43960.80859375</v>
      </c>
      <c r="AX66" s="101">
        <v>1556769.25</v>
      </c>
      <c r="AY66" s="101">
        <v>0</v>
      </c>
      <c r="AZ66" s="101">
        <v>66965.25</v>
      </c>
      <c r="BA66" s="101">
        <v>108843.03125</v>
      </c>
      <c r="BB66" s="101">
        <v>9825.181640625</v>
      </c>
      <c r="BC66" s="101">
        <v>84527.4140625</v>
      </c>
      <c r="BD66" s="304">
        <f t="shared" si="3"/>
        <v>1979533.998046875</v>
      </c>
    </row>
    <row r="67" spans="1:56">
      <c r="A67" s="144" t="s">
        <v>424</v>
      </c>
      <c r="B67" s="490" t="s">
        <v>766</v>
      </c>
      <c r="C67" s="490"/>
      <c r="D67" s="490"/>
      <c r="E67" s="490"/>
      <c r="F67" s="490"/>
      <c r="G67" s="490"/>
      <c r="H67" s="490"/>
      <c r="I67" s="490"/>
      <c r="J67" s="490"/>
      <c r="K67" s="490"/>
      <c r="L67" s="490"/>
      <c r="M67" s="490"/>
      <c r="N67" s="490"/>
      <c r="O67" s="490"/>
      <c r="P67" s="490"/>
      <c r="Q67" s="490"/>
      <c r="R67" s="490"/>
      <c r="S67" s="490"/>
      <c r="T67" s="490"/>
      <c r="U67" s="490"/>
      <c r="V67" s="490"/>
      <c r="W67" s="490"/>
      <c r="X67" s="490"/>
      <c r="Y67" s="490"/>
      <c r="Z67" s="490"/>
      <c r="AA67" s="490"/>
      <c r="AB67" s="304">
        <f t="shared" si="1"/>
        <v>0</v>
      </c>
      <c r="AC67" s="144" t="s">
        <v>424</v>
      </c>
      <c r="AD67" s="507" t="s">
        <v>766</v>
      </c>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c r="BB67" s="507"/>
      <c r="BC67" s="507"/>
      <c r="BD67" s="17">
        <f t="shared" si="3"/>
        <v>0</v>
      </c>
    </row>
    <row r="68" spans="1:56">
      <c r="A68" s="144" t="s">
        <v>425</v>
      </c>
      <c r="B68" s="101">
        <v>0</v>
      </c>
      <c r="C68" s="101">
        <v>0</v>
      </c>
      <c r="D68" s="101">
        <v>1938771.625</v>
      </c>
      <c r="E68" s="101">
        <v>0</v>
      </c>
      <c r="F68" s="101">
        <v>3080.9775390625</v>
      </c>
      <c r="G68" s="101">
        <v>610237.875</v>
      </c>
      <c r="H68" s="101">
        <v>23460.529296875</v>
      </c>
      <c r="I68" s="101">
        <v>89124.0234375</v>
      </c>
      <c r="J68" s="304">
        <f t="shared" si="0"/>
        <v>2664675.0302734375</v>
      </c>
      <c r="K68" s="101">
        <v>0</v>
      </c>
      <c r="L68" s="101">
        <v>0</v>
      </c>
      <c r="M68" s="101">
        <v>1193328</v>
      </c>
      <c r="N68" s="101">
        <v>0</v>
      </c>
      <c r="O68" s="101">
        <v>1651.605712890625</v>
      </c>
      <c r="P68" s="101">
        <v>402128.4375</v>
      </c>
      <c r="Q68" s="101">
        <v>14082.203125</v>
      </c>
      <c r="R68" s="101">
        <v>72886.2421875</v>
      </c>
      <c r="S68" s="304">
        <f t="shared" si="4"/>
        <v>1684076.4885253906</v>
      </c>
      <c r="T68" s="101">
        <v>0</v>
      </c>
      <c r="U68" s="101">
        <v>0</v>
      </c>
      <c r="V68" s="101">
        <v>1120086.625</v>
      </c>
      <c r="W68" s="101">
        <v>0</v>
      </c>
      <c r="X68" s="101">
        <v>1651.605712890625</v>
      </c>
      <c r="Y68" s="101">
        <v>216461.265625</v>
      </c>
      <c r="Z68" s="101">
        <v>14082.203125</v>
      </c>
      <c r="AA68" s="101">
        <v>72886.2421875</v>
      </c>
      <c r="AB68" s="304">
        <f t="shared" si="1"/>
        <v>1425167.9416503906</v>
      </c>
      <c r="AC68" s="144" t="s">
        <v>425</v>
      </c>
      <c r="AD68" s="101">
        <v>0</v>
      </c>
      <c r="AE68" s="101">
        <v>0</v>
      </c>
      <c r="AF68" s="101">
        <v>1938771.625</v>
      </c>
      <c r="AG68" s="101">
        <v>0</v>
      </c>
      <c r="AH68" s="101">
        <v>3080.9775390625</v>
      </c>
      <c r="AI68" s="101">
        <v>610237.875</v>
      </c>
      <c r="AJ68" s="101">
        <v>23460.529296875</v>
      </c>
      <c r="AK68" s="101">
        <v>89124.0234375</v>
      </c>
      <c r="AL68" s="304">
        <f t="shared" ref="AL68:AL70" si="34">SUM(AD68:AK68)</f>
        <v>2664675.0302734375</v>
      </c>
      <c r="AM68" s="101">
        <v>0</v>
      </c>
      <c r="AN68" s="101">
        <v>0</v>
      </c>
      <c r="AO68" s="101">
        <v>1193328</v>
      </c>
      <c r="AP68" s="101">
        <v>0</v>
      </c>
      <c r="AQ68" s="101">
        <v>1651.605712890625</v>
      </c>
      <c r="AR68" s="101">
        <v>402128.4375</v>
      </c>
      <c r="AS68" s="101">
        <v>14082.203125</v>
      </c>
      <c r="AT68" s="101">
        <v>72886.2421875</v>
      </c>
      <c r="AU68" s="304">
        <f t="shared" ref="AU68:AU70" si="35">SUM(AM68:AT68)</f>
        <v>1684076.4885253906</v>
      </c>
      <c r="AV68" s="101">
        <v>0</v>
      </c>
      <c r="AW68" s="101">
        <v>0</v>
      </c>
      <c r="AX68" s="101">
        <v>1120086.625</v>
      </c>
      <c r="AY68" s="101">
        <v>0</v>
      </c>
      <c r="AZ68" s="101">
        <v>1651.605712890625</v>
      </c>
      <c r="BA68" s="101">
        <v>216461.265625</v>
      </c>
      <c r="BB68" s="101">
        <v>14082.203125</v>
      </c>
      <c r="BC68" s="101">
        <v>72886.2421875</v>
      </c>
      <c r="BD68" s="304">
        <f t="shared" si="3"/>
        <v>1425167.9416503906</v>
      </c>
    </row>
    <row r="69" spans="1:56">
      <c r="A69" s="144" t="s">
        <v>362</v>
      </c>
      <c r="B69" s="101">
        <v>0</v>
      </c>
      <c r="C69" s="101">
        <v>0</v>
      </c>
      <c r="D69" s="101">
        <v>1683988.375</v>
      </c>
      <c r="E69" s="101">
        <v>0</v>
      </c>
      <c r="F69" s="101">
        <v>5041.24853515625</v>
      </c>
      <c r="G69" s="101">
        <v>400365.34375</v>
      </c>
      <c r="H69" s="101">
        <v>12692.8349609375</v>
      </c>
      <c r="I69" s="101">
        <v>73194.5078125</v>
      </c>
      <c r="J69" s="304">
        <f t="shared" si="0"/>
        <v>2175282.3100585938</v>
      </c>
      <c r="K69" s="101">
        <v>0</v>
      </c>
      <c r="L69" s="101">
        <v>0</v>
      </c>
      <c r="M69" s="101">
        <v>909845.5625</v>
      </c>
      <c r="N69" s="101">
        <v>0</v>
      </c>
      <c r="O69" s="101">
        <v>3595.234375</v>
      </c>
      <c r="P69" s="101">
        <v>253211.1875</v>
      </c>
      <c r="Q69" s="101">
        <v>5135.79541015625</v>
      </c>
      <c r="R69" s="101">
        <v>61675.328125</v>
      </c>
      <c r="S69" s="304">
        <f t="shared" si="4"/>
        <v>1233463.1079101563</v>
      </c>
      <c r="T69" s="101">
        <v>0</v>
      </c>
      <c r="U69" s="101">
        <v>0</v>
      </c>
      <c r="V69" s="101">
        <v>907850.375</v>
      </c>
      <c r="W69" s="101">
        <v>0</v>
      </c>
      <c r="X69" s="101">
        <v>3595.234375</v>
      </c>
      <c r="Y69" s="101">
        <v>160014.9375</v>
      </c>
      <c r="Z69" s="101">
        <v>5135.79541015625</v>
      </c>
      <c r="AA69" s="101">
        <v>61675.328125</v>
      </c>
      <c r="AB69" s="304">
        <f t="shared" si="1"/>
        <v>1138271.6704101563</v>
      </c>
      <c r="AC69" s="144" t="s">
        <v>362</v>
      </c>
      <c r="AD69" s="101">
        <v>0</v>
      </c>
      <c r="AE69" s="101">
        <v>0</v>
      </c>
      <c r="AF69" s="101">
        <v>1683988.375</v>
      </c>
      <c r="AG69" s="101">
        <v>0</v>
      </c>
      <c r="AH69" s="101">
        <v>5041.24853515625</v>
      </c>
      <c r="AI69" s="101">
        <v>400365.34375</v>
      </c>
      <c r="AJ69" s="101">
        <v>12692.8349609375</v>
      </c>
      <c r="AK69" s="101">
        <v>73194.5078125</v>
      </c>
      <c r="AL69" s="304">
        <f t="shared" si="34"/>
        <v>2175282.3100585938</v>
      </c>
      <c r="AM69" s="101">
        <v>0</v>
      </c>
      <c r="AN69" s="101">
        <v>0</v>
      </c>
      <c r="AO69" s="101">
        <v>909845.5625</v>
      </c>
      <c r="AP69" s="101">
        <v>0</v>
      </c>
      <c r="AQ69" s="101">
        <v>3595.234375</v>
      </c>
      <c r="AR69" s="101">
        <v>253211.1875</v>
      </c>
      <c r="AS69" s="101">
        <v>5135.79541015625</v>
      </c>
      <c r="AT69" s="101">
        <v>61675.328125</v>
      </c>
      <c r="AU69" s="304">
        <f t="shared" si="35"/>
        <v>1233463.1079101563</v>
      </c>
      <c r="AV69" s="101">
        <v>0</v>
      </c>
      <c r="AW69" s="101">
        <v>0</v>
      </c>
      <c r="AX69" s="101">
        <v>907850.375</v>
      </c>
      <c r="AY69" s="101">
        <v>0</v>
      </c>
      <c r="AZ69" s="101">
        <v>3595.234375</v>
      </c>
      <c r="BA69" s="101">
        <v>160014.9375</v>
      </c>
      <c r="BB69" s="101">
        <v>5135.79541015625</v>
      </c>
      <c r="BC69" s="101">
        <v>61675.328125</v>
      </c>
      <c r="BD69" s="304">
        <f t="shared" si="3"/>
        <v>1138271.6704101563</v>
      </c>
    </row>
    <row r="70" spans="1:56">
      <c r="A70" s="144" t="s">
        <v>393</v>
      </c>
      <c r="B70" s="101">
        <v>0</v>
      </c>
      <c r="C70" s="101">
        <v>0</v>
      </c>
      <c r="D70" s="101">
        <v>4881105.5</v>
      </c>
      <c r="E70" s="101">
        <v>0</v>
      </c>
      <c r="F70" s="101">
        <v>38226.421875</v>
      </c>
      <c r="G70" s="101">
        <v>1321689.875</v>
      </c>
      <c r="H70" s="101">
        <v>19749.513671875</v>
      </c>
      <c r="I70" s="101">
        <v>288980.375</v>
      </c>
      <c r="J70" s="304">
        <f t="shared" ref="J70:J133" si="36">SUM(B70:I70)</f>
        <v>6549751.685546875</v>
      </c>
      <c r="K70" s="101">
        <v>0</v>
      </c>
      <c r="L70" s="101">
        <v>0</v>
      </c>
      <c r="M70" s="101">
        <v>3240517</v>
      </c>
      <c r="N70" s="101">
        <v>0</v>
      </c>
      <c r="O70" s="101">
        <v>33381.484375</v>
      </c>
      <c r="P70" s="101">
        <v>873211.6875</v>
      </c>
      <c r="Q70" s="101">
        <v>9469.0185546875</v>
      </c>
      <c r="R70" s="101">
        <v>238232.21875</v>
      </c>
      <c r="S70" s="304">
        <f t="shared" si="4"/>
        <v>4394811.4091796875</v>
      </c>
      <c r="T70" s="101">
        <v>0</v>
      </c>
      <c r="U70" s="101">
        <v>0</v>
      </c>
      <c r="V70" s="101">
        <v>3220629.25</v>
      </c>
      <c r="W70" s="101">
        <v>0</v>
      </c>
      <c r="X70" s="101">
        <v>33381.484375</v>
      </c>
      <c r="Y70" s="101">
        <v>533759.125</v>
      </c>
      <c r="Z70" s="101">
        <v>9469.0185546875</v>
      </c>
      <c r="AA70" s="101">
        <v>238232.21875</v>
      </c>
      <c r="AB70" s="304">
        <f t="shared" ref="AB70:AB133" si="37">SUM(T70:AA70)</f>
        <v>4035471.0966796875</v>
      </c>
      <c r="AC70" s="144" t="s">
        <v>393</v>
      </c>
      <c r="AD70" s="101">
        <v>0</v>
      </c>
      <c r="AE70" s="101">
        <v>0</v>
      </c>
      <c r="AF70" s="101">
        <v>4881105.5</v>
      </c>
      <c r="AG70" s="101">
        <v>0</v>
      </c>
      <c r="AH70" s="101">
        <v>38226.421875</v>
      </c>
      <c r="AI70" s="101">
        <v>1321689.875</v>
      </c>
      <c r="AJ70" s="101">
        <v>19749.513671875</v>
      </c>
      <c r="AK70" s="101">
        <v>288980.375</v>
      </c>
      <c r="AL70" s="304">
        <f t="shared" si="34"/>
        <v>6549751.685546875</v>
      </c>
      <c r="AM70" s="101">
        <v>0</v>
      </c>
      <c r="AN70" s="101">
        <v>0</v>
      </c>
      <c r="AO70" s="101">
        <v>3240517</v>
      </c>
      <c r="AP70" s="101">
        <v>0</v>
      </c>
      <c r="AQ70" s="101">
        <v>33381.484375</v>
      </c>
      <c r="AR70" s="101">
        <v>873211.6875</v>
      </c>
      <c r="AS70" s="101">
        <v>9469.0185546875</v>
      </c>
      <c r="AT70" s="101">
        <v>238232.21875</v>
      </c>
      <c r="AU70" s="304">
        <f t="shared" si="35"/>
        <v>4394811.4091796875</v>
      </c>
      <c r="AV70" s="101">
        <v>0</v>
      </c>
      <c r="AW70" s="101">
        <v>0</v>
      </c>
      <c r="AX70" s="101">
        <v>3220629.25</v>
      </c>
      <c r="AY70" s="101">
        <v>0</v>
      </c>
      <c r="AZ70" s="101">
        <v>33381.484375</v>
      </c>
      <c r="BA70" s="101">
        <v>533759.125</v>
      </c>
      <c r="BB70" s="101">
        <v>9469.0185546875</v>
      </c>
      <c r="BC70" s="101">
        <v>238232.21875</v>
      </c>
      <c r="BD70" s="304">
        <f t="shared" ref="BD70:BD140" si="38">SUM(AV70:BC70)</f>
        <v>4035471.0966796875</v>
      </c>
    </row>
    <row r="71" spans="1:56">
      <c r="A71" s="144" t="s">
        <v>530</v>
      </c>
      <c r="B71" s="508" t="s">
        <v>549</v>
      </c>
      <c r="C71" s="509"/>
      <c r="D71" s="509"/>
      <c r="E71" s="509"/>
      <c r="F71" s="509"/>
      <c r="G71" s="509"/>
      <c r="H71" s="509"/>
      <c r="I71" s="510"/>
      <c r="J71" s="17">
        <f t="shared" si="36"/>
        <v>0</v>
      </c>
      <c r="K71" s="508" t="s">
        <v>549</v>
      </c>
      <c r="L71" s="509"/>
      <c r="M71" s="509"/>
      <c r="N71" s="509"/>
      <c r="O71" s="509"/>
      <c r="P71" s="509"/>
      <c r="Q71" s="509"/>
      <c r="R71" s="510"/>
      <c r="S71" s="17">
        <f t="shared" ref="S71:S133" si="39">SUM(K71:R71)</f>
        <v>0</v>
      </c>
      <c r="T71" s="508" t="s">
        <v>549</v>
      </c>
      <c r="U71" s="509"/>
      <c r="V71" s="509"/>
      <c r="W71" s="509"/>
      <c r="X71" s="509"/>
      <c r="Y71" s="509"/>
      <c r="Z71" s="509"/>
      <c r="AA71" s="510"/>
      <c r="AB71" s="17">
        <f t="shared" si="37"/>
        <v>0</v>
      </c>
      <c r="AC71" s="144" t="s">
        <v>530</v>
      </c>
      <c r="AD71" s="508" t="s">
        <v>549</v>
      </c>
      <c r="AE71" s="509"/>
      <c r="AF71" s="509"/>
      <c r="AG71" s="509"/>
      <c r="AH71" s="509"/>
      <c r="AI71" s="509"/>
      <c r="AJ71" s="509"/>
      <c r="AK71" s="510"/>
      <c r="AM71" s="508" t="s">
        <v>549</v>
      </c>
      <c r="AN71" s="509"/>
      <c r="AO71" s="509"/>
      <c r="AP71" s="509"/>
      <c r="AQ71" s="509"/>
      <c r="AR71" s="509"/>
      <c r="AS71" s="509"/>
      <c r="AT71" s="510"/>
      <c r="AV71" s="508" t="s">
        <v>549</v>
      </c>
      <c r="AW71" s="509"/>
      <c r="AX71" s="509"/>
      <c r="AY71" s="509"/>
      <c r="AZ71" s="509"/>
      <c r="BA71" s="509"/>
      <c r="BB71" s="509"/>
      <c r="BC71" s="510"/>
      <c r="BD71" s="17"/>
    </row>
    <row r="72" spans="1:56">
      <c r="A72" s="144" t="s">
        <v>363</v>
      </c>
      <c r="B72" s="101">
        <v>0</v>
      </c>
      <c r="C72" s="101">
        <v>0</v>
      </c>
      <c r="D72" s="101">
        <v>1108881.875</v>
      </c>
      <c r="E72" s="101">
        <v>0</v>
      </c>
      <c r="F72" s="101">
        <v>22102.716796875</v>
      </c>
      <c r="G72" s="101">
        <v>248379.65625</v>
      </c>
      <c r="H72" s="101">
        <v>19141.77734375</v>
      </c>
      <c r="I72" s="101">
        <v>45937.234375</v>
      </c>
      <c r="J72" s="304">
        <f t="shared" si="36"/>
        <v>1444443.259765625</v>
      </c>
      <c r="K72" s="101">
        <v>0</v>
      </c>
      <c r="L72" s="101">
        <v>0</v>
      </c>
      <c r="M72" s="101">
        <v>525157.125</v>
      </c>
      <c r="N72" s="101">
        <v>0</v>
      </c>
      <c r="O72" s="101">
        <v>18672.02734375</v>
      </c>
      <c r="P72" s="101">
        <v>139278.40625</v>
      </c>
      <c r="Q72" s="101">
        <v>6974.775390625</v>
      </c>
      <c r="R72" s="101">
        <v>32860.7109375</v>
      </c>
      <c r="S72" s="304">
        <f t="shared" si="39"/>
        <v>722943.044921875</v>
      </c>
      <c r="T72" s="101">
        <v>0</v>
      </c>
      <c r="U72" s="101">
        <v>0</v>
      </c>
      <c r="V72" s="101">
        <v>488866.125</v>
      </c>
      <c r="W72" s="101">
        <v>0</v>
      </c>
      <c r="X72" s="101">
        <v>18672.02734375</v>
      </c>
      <c r="Y72" s="101">
        <v>53756.19140625</v>
      </c>
      <c r="Z72" s="101">
        <v>6974.775390625</v>
      </c>
      <c r="AA72" s="101">
        <v>32860.7109375</v>
      </c>
      <c r="AB72" s="304">
        <f t="shared" si="37"/>
        <v>601129.830078125</v>
      </c>
      <c r="AC72" s="144" t="s">
        <v>363</v>
      </c>
      <c r="AD72" s="101">
        <v>0</v>
      </c>
      <c r="AE72" s="101">
        <v>0</v>
      </c>
      <c r="AF72" s="101">
        <v>1108881.875</v>
      </c>
      <c r="AG72" s="101">
        <v>0</v>
      </c>
      <c r="AH72" s="101">
        <v>22102.716796875</v>
      </c>
      <c r="AI72" s="101">
        <v>248379.65625</v>
      </c>
      <c r="AJ72" s="101">
        <v>19141.77734375</v>
      </c>
      <c r="AK72" s="101">
        <v>45937.234375</v>
      </c>
      <c r="AL72" s="304">
        <f t="shared" ref="AL72" si="40">SUM(AD72:AK72)</f>
        <v>1444443.259765625</v>
      </c>
      <c r="AM72" s="101">
        <v>0</v>
      </c>
      <c r="AN72" s="101">
        <v>0</v>
      </c>
      <c r="AO72" s="101">
        <v>525157.125</v>
      </c>
      <c r="AP72" s="101">
        <v>0</v>
      </c>
      <c r="AQ72" s="101">
        <v>18672.02734375</v>
      </c>
      <c r="AR72" s="101">
        <v>139278.40625</v>
      </c>
      <c r="AS72" s="101">
        <v>6974.775390625</v>
      </c>
      <c r="AT72" s="101">
        <v>32860.7109375</v>
      </c>
      <c r="AU72" s="304">
        <f t="shared" ref="AU72" si="41">SUM(AM72:AT72)</f>
        <v>722943.044921875</v>
      </c>
      <c r="AV72" s="101">
        <v>0</v>
      </c>
      <c r="AW72" s="101">
        <v>0</v>
      </c>
      <c r="AX72" s="101">
        <v>488866.125</v>
      </c>
      <c r="AY72" s="101">
        <v>0</v>
      </c>
      <c r="AZ72" s="101">
        <v>18672.02734375</v>
      </c>
      <c r="BA72" s="101">
        <v>53756.19140625</v>
      </c>
      <c r="BB72" s="101">
        <v>6974.775390625</v>
      </c>
      <c r="BC72" s="101">
        <v>32860.7109375</v>
      </c>
      <c r="BD72" s="304">
        <f t="shared" ref="BD72" si="42">SUM(AV72:BC72)</f>
        <v>601129.830078125</v>
      </c>
    </row>
    <row r="73" spans="1:56">
      <c r="A73" s="144" t="s">
        <v>426</v>
      </c>
      <c r="B73" s="507" t="s">
        <v>766</v>
      </c>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17">
        <f t="shared" si="37"/>
        <v>0</v>
      </c>
      <c r="AC73" s="144" t="s">
        <v>426</v>
      </c>
      <c r="AD73" s="507" t="s">
        <v>766</v>
      </c>
      <c r="AE73" s="507"/>
      <c r="AF73" s="507"/>
      <c r="AG73" s="507"/>
      <c r="AH73" s="507"/>
      <c r="AI73" s="507"/>
      <c r="AJ73" s="507"/>
      <c r="AK73" s="507"/>
      <c r="AL73" s="507"/>
      <c r="AM73" s="507"/>
      <c r="AN73" s="507"/>
      <c r="AO73" s="507"/>
      <c r="AP73" s="507"/>
      <c r="AQ73" s="507"/>
      <c r="AR73" s="507"/>
      <c r="AS73" s="507"/>
      <c r="AT73" s="507"/>
      <c r="AU73" s="507"/>
      <c r="AV73" s="507"/>
      <c r="AW73" s="507"/>
      <c r="AX73" s="507"/>
      <c r="AY73" s="507"/>
      <c r="AZ73" s="507"/>
      <c r="BA73" s="507"/>
      <c r="BB73" s="507"/>
      <c r="BC73" s="507"/>
      <c r="BD73" s="17">
        <f t="shared" si="38"/>
        <v>0</v>
      </c>
    </row>
    <row r="74" spans="1:56">
      <c r="A74" s="144" t="s">
        <v>427</v>
      </c>
      <c r="B74" s="507" t="s">
        <v>766</v>
      </c>
      <c r="C74" s="507"/>
      <c r="D74" s="507"/>
      <c r="E74" s="507"/>
      <c r="F74" s="507"/>
      <c r="G74" s="507"/>
      <c r="H74" s="507"/>
      <c r="I74" s="507"/>
      <c r="J74" s="507"/>
      <c r="K74" s="507"/>
      <c r="L74" s="507"/>
      <c r="M74" s="507"/>
      <c r="N74" s="507"/>
      <c r="O74" s="507"/>
      <c r="P74" s="507"/>
      <c r="Q74" s="507"/>
      <c r="R74" s="507"/>
      <c r="S74" s="507"/>
      <c r="T74" s="507"/>
      <c r="U74" s="507"/>
      <c r="V74" s="507"/>
      <c r="W74" s="507"/>
      <c r="X74" s="507"/>
      <c r="Y74" s="507"/>
      <c r="Z74" s="507"/>
      <c r="AA74" s="507"/>
      <c r="AB74" s="17">
        <f t="shared" si="37"/>
        <v>0</v>
      </c>
      <c r="AC74" s="144" t="s">
        <v>427</v>
      </c>
      <c r="AD74" s="507" t="s">
        <v>766</v>
      </c>
      <c r="AE74" s="507"/>
      <c r="AF74" s="507"/>
      <c r="AG74" s="507"/>
      <c r="AH74" s="507"/>
      <c r="AI74" s="507"/>
      <c r="AJ74" s="507"/>
      <c r="AK74" s="507"/>
      <c r="AL74" s="507"/>
      <c r="AM74" s="507"/>
      <c r="AN74" s="507"/>
      <c r="AO74" s="507"/>
      <c r="AP74" s="507"/>
      <c r="AQ74" s="507"/>
      <c r="AR74" s="507"/>
      <c r="AS74" s="507"/>
      <c r="AT74" s="507"/>
      <c r="AU74" s="507"/>
      <c r="AV74" s="507"/>
      <c r="AW74" s="507"/>
      <c r="AX74" s="507"/>
      <c r="AY74" s="507"/>
      <c r="AZ74" s="507"/>
      <c r="BA74" s="507"/>
      <c r="BB74" s="507"/>
      <c r="BC74" s="507"/>
      <c r="BD74" s="17">
        <f t="shared" si="38"/>
        <v>0</v>
      </c>
    </row>
    <row r="75" spans="1:56">
      <c r="A75" s="144" t="s">
        <v>364</v>
      </c>
      <c r="B75" s="101">
        <v>0</v>
      </c>
      <c r="C75" s="101">
        <v>0</v>
      </c>
      <c r="D75" s="101">
        <v>1439659.75</v>
      </c>
      <c r="E75" s="101">
        <v>0</v>
      </c>
      <c r="F75" s="101">
        <v>6617.08349609375</v>
      </c>
      <c r="G75" s="101">
        <v>435706.625</v>
      </c>
      <c r="H75" s="101">
        <v>4704.44091796875</v>
      </c>
      <c r="I75" s="101">
        <v>84654.7109375</v>
      </c>
      <c r="J75" s="304">
        <f t="shared" si="36"/>
        <v>1971342.6103515625</v>
      </c>
      <c r="K75" s="101">
        <v>0</v>
      </c>
      <c r="L75" s="101">
        <v>0</v>
      </c>
      <c r="M75" s="101">
        <v>579225.5</v>
      </c>
      <c r="N75" s="101">
        <v>0</v>
      </c>
      <c r="O75" s="101">
        <v>4709.6875</v>
      </c>
      <c r="P75" s="101">
        <v>194390.5</v>
      </c>
      <c r="Q75" s="101">
        <v>2137.5283203125</v>
      </c>
      <c r="R75" s="101">
        <v>62297.8359375</v>
      </c>
      <c r="S75" s="304">
        <f t="shared" si="39"/>
        <v>842761.0517578125</v>
      </c>
      <c r="T75" s="101">
        <v>0</v>
      </c>
      <c r="U75" s="101">
        <v>0</v>
      </c>
      <c r="V75" s="101">
        <v>517859.1875</v>
      </c>
      <c r="W75" s="101">
        <v>0</v>
      </c>
      <c r="X75" s="101">
        <v>4709.6875</v>
      </c>
      <c r="Y75" s="101">
        <v>48216.97265625</v>
      </c>
      <c r="Z75" s="101">
        <v>2137.5283203125</v>
      </c>
      <c r="AA75" s="101">
        <v>62297.8359375</v>
      </c>
      <c r="AB75" s="304">
        <f t="shared" si="37"/>
        <v>635221.2119140625</v>
      </c>
      <c r="AC75" s="144" t="s">
        <v>364</v>
      </c>
      <c r="AD75" s="101">
        <v>0</v>
      </c>
      <c r="AE75" s="101">
        <v>0</v>
      </c>
      <c r="AF75" s="101">
        <v>1439659.75</v>
      </c>
      <c r="AG75" s="101">
        <v>0</v>
      </c>
      <c r="AH75" s="101">
        <v>6617.08349609375</v>
      </c>
      <c r="AI75" s="101">
        <v>435706.625</v>
      </c>
      <c r="AJ75" s="101">
        <v>4704.44091796875</v>
      </c>
      <c r="AK75" s="101">
        <v>84654.7109375</v>
      </c>
      <c r="AL75" s="304">
        <f t="shared" ref="AL75:AL76" si="43">SUM(AD75:AK75)</f>
        <v>1971342.6103515625</v>
      </c>
      <c r="AM75" s="101">
        <v>0</v>
      </c>
      <c r="AN75" s="101">
        <v>0</v>
      </c>
      <c r="AO75" s="101">
        <v>579225.5</v>
      </c>
      <c r="AP75" s="101">
        <v>0</v>
      </c>
      <c r="AQ75" s="101">
        <v>4709.6875</v>
      </c>
      <c r="AR75" s="101">
        <v>194390.5</v>
      </c>
      <c r="AS75" s="101">
        <v>2137.5283203125</v>
      </c>
      <c r="AT75" s="101">
        <v>62297.8359375</v>
      </c>
      <c r="AU75" s="304">
        <f t="shared" ref="AU75:AU76" si="44">SUM(AM75:AT75)</f>
        <v>842761.0517578125</v>
      </c>
      <c r="AV75" s="101">
        <v>0</v>
      </c>
      <c r="AW75" s="101">
        <v>0</v>
      </c>
      <c r="AX75" s="101">
        <v>517859.1875</v>
      </c>
      <c r="AY75" s="101">
        <v>0</v>
      </c>
      <c r="AZ75" s="101">
        <v>4709.6875</v>
      </c>
      <c r="BA75" s="101">
        <v>48216.97265625</v>
      </c>
      <c r="BB75" s="101">
        <v>2137.5283203125</v>
      </c>
      <c r="BC75" s="101">
        <v>62297.8359375</v>
      </c>
      <c r="BD75" s="304">
        <f t="shared" si="38"/>
        <v>635221.2119140625</v>
      </c>
    </row>
    <row r="76" spans="1:56">
      <c r="A76" s="144" t="s">
        <v>365</v>
      </c>
      <c r="B76" s="101">
        <v>0</v>
      </c>
      <c r="C76" s="101">
        <v>0</v>
      </c>
      <c r="D76" s="101">
        <v>658988.625</v>
      </c>
      <c r="E76" s="101">
        <v>0</v>
      </c>
      <c r="F76" s="101">
        <v>1730.435791015625</v>
      </c>
      <c r="G76" s="101">
        <v>165377.9375</v>
      </c>
      <c r="H76" s="101">
        <v>4724.1328125</v>
      </c>
      <c r="I76" s="101">
        <v>36447.19921875</v>
      </c>
      <c r="J76" s="304">
        <f t="shared" si="36"/>
        <v>867268.33032226563</v>
      </c>
      <c r="K76" s="101">
        <v>0</v>
      </c>
      <c r="L76" s="101">
        <v>0</v>
      </c>
      <c r="M76" s="101">
        <v>385848.9375</v>
      </c>
      <c r="N76" s="101">
        <v>0</v>
      </c>
      <c r="O76" s="101">
        <v>1076.13427734375</v>
      </c>
      <c r="P76" s="101">
        <v>103389.15625</v>
      </c>
      <c r="Q76" s="101">
        <v>1746.4755859375</v>
      </c>
      <c r="R76" s="101">
        <v>25362.86328125</v>
      </c>
      <c r="S76" s="304">
        <f t="shared" si="39"/>
        <v>517423.56689453125</v>
      </c>
      <c r="T76" s="101">
        <v>0</v>
      </c>
      <c r="U76" s="101">
        <v>0</v>
      </c>
      <c r="V76" s="101">
        <v>341065.65625</v>
      </c>
      <c r="W76" s="101">
        <v>0</v>
      </c>
      <c r="X76" s="101">
        <v>1076.13427734375</v>
      </c>
      <c r="Y76" s="101">
        <v>56426.63671875</v>
      </c>
      <c r="Z76" s="101">
        <v>1746.4755859375</v>
      </c>
      <c r="AA76" s="101">
        <v>25362.86328125</v>
      </c>
      <c r="AB76" s="304">
        <f t="shared" si="37"/>
        <v>425677.76611328125</v>
      </c>
      <c r="AC76" s="144" t="s">
        <v>365</v>
      </c>
      <c r="AD76" s="101">
        <v>0</v>
      </c>
      <c r="AE76" s="101">
        <v>0</v>
      </c>
      <c r="AF76" s="101">
        <v>658988.625</v>
      </c>
      <c r="AG76" s="101">
        <v>0</v>
      </c>
      <c r="AH76" s="101">
        <v>1730.435791015625</v>
      </c>
      <c r="AI76" s="101">
        <v>165377.9375</v>
      </c>
      <c r="AJ76" s="101">
        <v>4724.1328125</v>
      </c>
      <c r="AK76" s="101">
        <v>36447.19921875</v>
      </c>
      <c r="AL76" s="304">
        <f t="shared" si="43"/>
        <v>867268.33032226563</v>
      </c>
      <c r="AM76" s="101">
        <v>0</v>
      </c>
      <c r="AN76" s="101">
        <v>0</v>
      </c>
      <c r="AO76" s="101">
        <v>385848.9375</v>
      </c>
      <c r="AP76" s="101">
        <v>0</v>
      </c>
      <c r="AQ76" s="101">
        <v>1076.13427734375</v>
      </c>
      <c r="AR76" s="101">
        <v>103389.15625</v>
      </c>
      <c r="AS76" s="101">
        <v>1746.4755859375</v>
      </c>
      <c r="AT76" s="101">
        <v>25362.86328125</v>
      </c>
      <c r="AU76" s="304">
        <f t="shared" si="44"/>
        <v>517423.56689453125</v>
      </c>
      <c r="AV76" s="101">
        <v>0</v>
      </c>
      <c r="AW76" s="101">
        <v>0</v>
      </c>
      <c r="AX76" s="101">
        <v>341065.65625</v>
      </c>
      <c r="AY76" s="101">
        <v>0</v>
      </c>
      <c r="AZ76" s="101">
        <v>1076.13427734375</v>
      </c>
      <c r="BA76" s="101">
        <v>56426.63671875</v>
      </c>
      <c r="BB76" s="101">
        <v>1746.4755859375</v>
      </c>
      <c r="BC76" s="101">
        <v>25362.86328125</v>
      </c>
      <c r="BD76" s="304">
        <f t="shared" si="38"/>
        <v>425677.76611328125</v>
      </c>
    </row>
    <row r="77" spans="1:56">
      <c r="A77" s="144" t="s">
        <v>429</v>
      </c>
      <c r="B77" s="101">
        <v>0</v>
      </c>
      <c r="C77" s="101">
        <v>0</v>
      </c>
      <c r="D77" s="101">
        <v>1844452.25</v>
      </c>
      <c r="E77" s="101">
        <v>0</v>
      </c>
      <c r="F77" s="101">
        <v>957.02203369140625</v>
      </c>
      <c r="G77" s="101">
        <v>574151.5</v>
      </c>
      <c r="H77" s="101">
        <v>4417.47412109375</v>
      </c>
      <c r="I77" s="101">
        <v>34341.93359375</v>
      </c>
      <c r="J77" s="304">
        <f t="shared" si="36"/>
        <v>2458320.1797485352</v>
      </c>
      <c r="K77" s="101">
        <v>0</v>
      </c>
      <c r="L77" s="101">
        <v>0</v>
      </c>
      <c r="M77" s="101">
        <v>1610102.625</v>
      </c>
      <c r="N77" s="101">
        <v>0</v>
      </c>
      <c r="O77" s="101">
        <v>-3596.5087890625</v>
      </c>
      <c r="P77" s="101">
        <v>504165</v>
      </c>
      <c r="Q77" s="101">
        <v>2373.248046875</v>
      </c>
      <c r="R77" s="101">
        <v>26749.34375</v>
      </c>
      <c r="S77" s="304">
        <f t="shared" si="39"/>
        <v>2139793.7080078125</v>
      </c>
      <c r="T77" s="101">
        <v>0</v>
      </c>
      <c r="U77" s="101">
        <v>0</v>
      </c>
      <c r="V77" s="101">
        <v>1509246.75</v>
      </c>
      <c r="W77" s="101">
        <v>0</v>
      </c>
      <c r="X77" s="101">
        <v>-3596.5087890625</v>
      </c>
      <c r="Y77" s="101">
        <v>476887.3125</v>
      </c>
      <c r="Z77" s="101">
        <v>2373.248046875</v>
      </c>
      <c r="AA77" s="101">
        <v>26749.34375</v>
      </c>
      <c r="AB77" s="304">
        <f t="shared" si="37"/>
        <v>2011660.1455078125</v>
      </c>
      <c r="AC77" s="144" t="s">
        <v>429</v>
      </c>
      <c r="AD77" s="101">
        <v>0</v>
      </c>
      <c r="AE77" s="101">
        <v>0</v>
      </c>
      <c r="AF77" s="101">
        <v>1844452.25</v>
      </c>
      <c r="AG77" s="101">
        <v>0</v>
      </c>
      <c r="AH77" s="101">
        <v>957.02203369140625</v>
      </c>
      <c r="AI77" s="101">
        <v>574151.5</v>
      </c>
      <c r="AJ77" s="101">
        <v>4417.47412109375</v>
      </c>
      <c r="AK77" s="101">
        <v>34341.93359375</v>
      </c>
      <c r="AL77" s="304">
        <f>SUM(AD77:AK77)</f>
        <v>2458320.1797485352</v>
      </c>
      <c r="AM77" s="101">
        <v>0</v>
      </c>
      <c r="AN77" s="101">
        <v>0</v>
      </c>
      <c r="AO77" s="101">
        <v>1610102.625</v>
      </c>
      <c r="AP77" s="101">
        <v>0</v>
      </c>
      <c r="AQ77" s="101">
        <v>-3596.5087890625</v>
      </c>
      <c r="AR77" s="101">
        <v>504165</v>
      </c>
      <c r="AS77" s="101">
        <v>2373.248046875</v>
      </c>
      <c r="AT77" s="101">
        <v>26749.34375</v>
      </c>
      <c r="AU77" s="304"/>
      <c r="AV77" s="101">
        <v>0</v>
      </c>
      <c r="AW77" s="101">
        <v>0</v>
      </c>
      <c r="AX77" s="101">
        <v>1509246.75</v>
      </c>
      <c r="AY77" s="101">
        <v>0</v>
      </c>
      <c r="AZ77" s="101">
        <v>-3596.5087890625</v>
      </c>
      <c r="BA77" s="101">
        <v>476887.3125</v>
      </c>
      <c r="BB77" s="101">
        <v>2373.248046875</v>
      </c>
      <c r="BC77" s="101">
        <v>26749.34375</v>
      </c>
      <c r="BD77" s="304">
        <f>SUM(AV77:BC77)</f>
        <v>2011660.1455078125</v>
      </c>
    </row>
    <row r="78" spans="1:56">
      <c r="A78" s="144" t="s">
        <v>366</v>
      </c>
      <c r="B78" s="504" t="s">
        <v>801</v>
      </c>
      <c r="C78" s="505"/>
      <c r="D78" s="505"/>
      <c r="E78" s="505"/>
      <c r="F78" s="505"/>
      <c r="G78" s="505"/>
      <c r="H78" s="505"/>
      <c r="I78" s="506"/>
      <c r="J78" s="304">
        <f t="shared" si="36"/>
        <v>0</v>
      </c>
      <c r="K78" s="504" t="s">
        <v>801</v>
      </c>
      <c r="L78" s="505"/>
      <c r="M78" s="505"/>
      <c r="N78" s="505"/>
      <c r="O78" s="505"/>
      <c r="P78" s="505"/>
      <c r="Q78" s="505"/>
      <c r="R78" s="506"/>
      <c r="S78" s="304">
        <f t="shared" si="39"/>
        <v>0</v>
      </c>
      <c r="T78" s="504" t="s">
        <v>801</v>
      </c>
      <c r="U78" s="505"/>
      <c r="V78" s="505"/>
      <c r="W78" s="505"/>
      <c r="X78" s="505"/>
      <c r="Y78" s="505"/>
      <c r="Z78" s="505"/>
      <c r="AA78" s="506"/>
      <c r="AB78" s="304">
        <f t="shared" si="37"/>
        <v>0</v>
      </c>
      <c r="AC78" s="144" t="s">
        <v>366</v>
      </c>
      <c r="AD78" s="504" t="s">
        <v>801</v>
      </c>
      <c r="AE78" s="505"/>
      <c r="AF78" s="505"/>
      <c r="AG78" s="505"/>
      <c r="AH78" s="505"/>
      <c r="AI78" s="505"/>
      <c r="AJ78" s="505"/>
      <c r="AK78" s="506"/>
      <c r="AL78" s="304">
        <f>SUM(AD78:AK78)</f>
        <v>0</v>
      </c>
      <c r="AM78" s="504" t="s">
        <v>801</v>
      </c>
      <c r="AN78" s="505"/>
      <c r="AO78" s="505"/>
      <c r="AP78" s="505"/>
      <c r="AQ78" s="505"/>
      <c r="AR78" s="505"/>
      <c r="AS78" s="505"/>
      <c r="AT78" s="506"/>
      <c r="AU78" s="304"/>
      <c r="AV78" s="504" t="s">
        <v>801</v>
      </c>
      <c r="AW78" s="505"/>
      <c r="AX78" s="505"/>
      <c r="AY78" s="505"/>
      <c r="AZ78" s="505"/>
      <c r="BA78" s="505"/>
      <c r="BB78" s="505"/>
      <c r="BC78" s="506"/>
      <c r="BD78" s="304">
        <f t="shared" si="38"/>
        <v>0</v>
      </c>
    </row>
    <row r="79" spans="1:56">
      <c r="A79" s="144" t="s">
        <v>430</v>
      </c>
      <c r="B79" s="507" t="s">
        <v>766</v>
      </c>
      <c r="C79" s="507"/>
      <c r="D79" s="507"/>
      <c r="E79" s="507"/>
      <c r="F79" s="507"/>
      <c r="G79" s="507"/>
      <c r="H79" s="507"/>
      <c r="I79" s="507"/>
      <c r="J79" s="507"/>
      <c r="K79" s="507"/>
      <c r="L79" s="507"/>
      <c r="M79" s="507"/>
      <c r="N79" s="507"/>
      <c r="O79" s="507"/>
      <c r="P79" s="507"/>
      <c r="Q79" s="507"/>
      <c r="R79" s="507"/>
      <c r="S79" s="507"/>
      <c r="T79" s="507"/>
      <c r="U79" s="507"/>
      <c r="V79" s="507"/>
      <c r="W79" s="507"/>
      <c r="X79" s="507"/>
      <c r="Y79" s="507"/>
      <c r="Z79" s="507"/>
      <c r="AA79" s="507"/>
      <c r="AB79" s="17">
        <f t="shared" si="37"/>
        <v>0</v>
      </c>
      <c r="AC79" s="144" t="s">
        <v>430</v>
      </c>
      <c r="AD79" s="507" t="s">
        <v>766</v>
      </c>
      <c r="AE79" s="507"/>
      <c r="AF79" s="507"/>
      <c r="AG79" s="507"/>
      <c r="AH79" s="507"/>
      <c r="AI79" s="507"/>
      <c r="AJ79" s="507"/>
      <c r="AK79" s="507"/>
      <c r="AL79" s="507"/>
      <c r="AM79" s="507"/>
      <c r="AN79" s="507"/>
      <c r="AO79" s="507"/>
      <c r="AP79" s="507"/>
      <c r="AQ79" s="507"/>
      <c r="AR79" s="507"/>
      <c r="AS79" s="507"/>
      <c r="AT79" s="507"/>
      <c r="AU79" s="507"/>
      <c r="AV79" s="507"/>
      <c r="AW79" s="507"/>
      <c r="AX79" s="507"/>
      <c r="AY79" s="507"/>
      <c r="AZ79" s="507"/>
      <c r="BA79" s="507"/>
      <c r="BB79" s="507"/>
      <c r="BC79" s="507"/>
      <c r="BD79" s="17">
        <f t="shared" si="38"/>
        <v>0</v>
      </c>
    </row>
    <row r="80" spans="1:56">
      <c r="A80" s="144" t="s">
        <v>367</v>
      </c>
      <c r="B80" s="507" t="s">
        <v>766</v>
      </c>
      <c r="C80" s="507"/>
      <c r="D80" s="507"/>
      <c r="E80" s="507"/>
      <c r="F80" s="507"/>
      <c r="G80" s="507"/>
      <c r="H80" s="507"/>
      <c r="I80" s="507"/>
      <c r="J80" s="507"/>
      <c r="K80" s="507"/>
      <c r="L80" s="507"/>
      <c r="M80" s="507"/>
      <c r="N80" s="507"/>
      <c r="O80" s="507"/>
      <c r="P80" s="507"/>
      <c r="Q80" s="507"/>
      <c r="R80" s="507"/>
      <c r="S80" s="507"/>
      <c r="T80" s="507"/>
      <c r="U80" s="507"/>
      <c r="V80" s="507"/>
      <c r="W80" s="507"/>
      <c r="X80" s="507"/>
      <c r="Y80" s="507"/>
      <c r="Z80" s="507"/>
      <c r="AA80" s="507"/>
      <c r="AB80" s="17">
        <f t="shared" si="37"/>
        <v>0</v>
      </c>
      <c r="AC80" s="144" t="s">
        <v>367</v>
      </c>
      <c r="AD80" s="507" t="s">
        <v>766</v>
      </c>
      <c r="AE80" s="507"/>
      <c r="AF80" s="507"/>
      <c r="AG80" s="507"/>
      <c r="AH80" s="507"/>
      <c r="AI80" s="507"/>
      <c r="AJ80" s="507"/>
      <c r="AK80" s="507"/>
      <c r="AL80" s="507"/>
      <c r="AM80" s="507"/>
      <c r="AN80" s="507"/>
      <c r="AO80" s="507"/>
      <c r="AP80" s="507"/>
      <c r="AQ80" s="507"/>
      <c r="AR80" s="507"/>
      <c r="AS80" s="507"/>
      <c r="AT80" s="507"/>
      <c r="AU80" s="507"/>
      <c r="AV80" s="507"/>
      <c r="AW80" s="507"/>
      <c r="AX80" s="507"/>
      <c r="AY80" s="507"/>
      <c r="AZ80" s="507"/>
      <c r="BA80" s="507"/>
      <c r="BB80" s="507"/>
      <c r="BC80" s="507"/>
      <c r="BD80" s="17">
        <f t="shared" si="38"/>
        <v>0</v>
      </c>
    </row>
    <row r="81" spans="1:56">
      <c r="A81" s="144" t="s">
        <v>431</v>
      </c>
      <c r="B81" s="507" t="s">
        <v>766</v>
      </c>
      <c r="C81" s="507"/>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A81" s="507"/>
      <c r="AB81" s="17">
        <f t="shared" si="37"/>
        <v>0</v>
      </c>
      <c r="AC81" s="144" t="s">
        <v>431</v>
      </c>
      <c r="AD81" s="507" t="s">
        <v>766</v>
      </c>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c r="BB81" s="507"/>
      <c r="BC81" s="507"/>
      <c r="BD81" s="17">
        <f t="shared" si="38"/>
        <v>0</v>
      </c>
    </row>
    <row r="82" spans="1:56">
      <c r="A82" s="144" t="s">
        <v>428</v>
      </c>
      <c r="B82" s="507" t="s">
        <v>766</v>
      </c>
      <c r="C82" s="507"/>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A82" s="507"/>
      <c r="AB82" s="17">
        <f t="shared" si="37"/>
        <v>0</v>
      </c>
      <c r="AC82" s="144" t="s">
        <v>428</v>
      </c>
      <c r="AD82" s="507" t="s">
        <v>766</v>
      </c>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c r="BB82" s="507"/>
      <c r="BC82" s="507"/>
      <c r="BD82" s="17">
        <f t="shared" si="38"/>
        <v>0</v>
      </c>
    </row>
    <row r="83" spans="1:56">
      <c r="A83" s="144" t="s">
        <v>432</v>
      </c>
      <c r="B83" s="101">
        <v>0</v>
      </c>
      <c r="C83" s="101">
        <v>0</v>
      </c>
      <c r="D83" s="101">
        <v>1157466.125</v>
      </c>
      <c r="E83" s="101">
        <v>0</v>
      </c>
      <c r="F83" s="101">
        <v>31994.978515625</v>
      </c>
      <c r="G83" s="101">
        <v>222530.203125</v>
      </c>
      <c r="H83" s="101">
        <v>10127.9736328125</v>
      </c>
      <c r="I83" s="101">
        <v>45565.96484375</v>
      </c>
      <c r="J83" s="304">
        <f t="shared" si="36"/>
        <v>1467685.2451171875</v>
      </c>
      <c r="K83" s="101">
        <v>0</v>
      </c>
      <c r="L83" s="101">
        <v>0</v>
      </c>
      <c r="M83" s="101">
        <v>531142.5</v>
      </c>
      <c r="N83" s="101">
        <v>0</v>
      </c>
      <c r="O83" s="101">
        <v>27316.791015625</v>
      </c>
      <c r="P83" s="101">
        <v>137121.65625</v>
      </c>
      <c r="Q83" s="101">
        <v>4695.04541015625</v>
      </c>
      <c r="R83" s="101">
        <v>31384.609375</v>
      </c>
      <c r="S83" s="304">
        <f t="shared" si="39"/>
        <v>731660.60205078125</v>
      </c>
      <c r="T83" s="101">
        <v>0</v>
      </c>
      <c r="U83" s="101">
        <v>0</v>
      </c>
      <c r="V83" s="101">
        <v>516558.125</v>
      </c>
      <c r="W83" s="101">
        <v>0</v>
      </c>
      <c r="X83" s="101">
        <v>27316.791015625</v>
      </c>
      <c r="Y83" s="101">
        <v>59714.12109375</v>
      </c>
      <c r="Z83" s="101">
        <v>4695.04541015625</v>
      </c>
      <c r="AA83" s="101">
        <v>31384.609375</v>
      </c>
      <c r="AB83" s="304">
        <f t="shared" si="37"/>
        <v>639668.69189453125</v>
      </c>
      <c r="AC83" s="144" t="s">
        <v>432</v>
      </c>
      <c r="AD83" s="101">
        <v>0</v>
      </c>
      <c r="AE83" s="101">
        <v>0</v>
      </c>
      <c r="AF83" s="101">
        <v>1157466.125</v>
      </c>
      <c r="AG83" s="101">
        <v>0</v>
      </c>
      <c r="AH83" s="101">
        <v>31994.978515625</v>
      </c>
      <c r="AI83" s="101">
        <v>222530.203125</v>
      </c>
      <c r="AJ83" s="101">
        <v>10127.9736328125</v>
      </c>
      <c r="AK83" s="101">
        <v>45565.96484375</v>
      </c>
      <c r="AL83" s="304">
        <f t="shared" ref="AL83:AL84" si="45">SUM(AD83:AK83)</f>
        <v>1467685.2451171875</v>
      </c>
      <c r="AM83" s="101">
        <v>0</v>
      </c>
      <c r="AN83" s="101">
        <v>0</v>
      </c>
      <c r="AO83" s="101">
        <v>531142.5</v>
      </c>
      <c r="AP83" s="101">
        <v>0</v>
      </c>
      <c r="AQ83" s="101">
        <v>27316.791015625</v>
      </c>
      <c r="AR83" s="101">
        <v>137121.65625</v>
      </c>
      <c r="AS83" s="101">
        <v>4695.04541015625</v>
      </c>
      <c r="AT83" s="101">
        <v>31384.609375</v>
      </c>
      <c r="AU83" s="304">
        <f t="shared" ref="AU83:AU84" si="46">SUM(AM83:AT83)</f>
        <v>731660.60205078125</v>
      </c>
      <c r="AV83" s="101">
        <v>0</v>
      </c>
      <c r="AW83" s="101">
        <v>0</v>
      </c>
      <c r="AX83" s="101">
        <v>516558.125</v>
      </c>
      <c r="AY83" s="101">
        <v>0</v>
      </c>
      <c r="AZ83" s="101">
        <v>27316.791015625</v>
      </c>
      <c r="BA83" s="101">
        <v>59714.12109375</v>
      </c>
      <c r="BB83" s="101">
        <v>4695.04541015625</v>
      </c>
      <c r="BC83" s="101">
        <v>31384.609375</v>
      </c>
      <c r="BD83" s="304">
        <f t="shared" si="38"/>
        <v>639668.69189453125</v>
      </c>
    </row>
    <row r="84" spans="1:56">
      <c r="A84" s="144" t="s">
        <v>368</v>
      </c>
      <c r="B84" s="101">
        <v>2704.068115234375</v>
      </c>
      <c r="C84" s="101">
        <v>868.204345703125</v>
      </c>
      <c r="D84" s="101">
        <v>809680</v>
      </c>
      <c r="E84" s="101">
        <v>0</v>
      </c>
      <c r="F84" s="101">
        <v>144061.203125</v>
      </c>
      <c r="G84" s="101">
        <v>498303.15625</v>
      </c>
      <c r="H84" s="101">
        <v>22378.47265625</v>
      </c>
      <c r="I84" s="101">
        <v>231928.4375</v>
      </c>
      <c r="J84" s="304">
        <f t="shared" si="36"/>
        <v>1709923.5419921875</v>
      </c>
      <c r="K84" s="101">
        <v>2172.914794921875</v>
      </c>
      <c r="L84" s="101">
        <v>868.204345703125</v>
      </c>
      <c r="M84" s="101">
        <v>456344.4375</v>
      </c>
      <c r="N84" s="101">
        <v>0</v>
      </c>
      <c r="O84" s="101">
        <v>42146.3359375</v>
      </c>
      <c r="P84" s="101">
        <v>283350.5</v>
      </c>
      <c r="Q84" s="101">
        <v>10105.037109375</v>
      </c>
      <c r="R84" s="101">
        <v>156112.46875</v>
      </c>
      <c r="S84" s="304">
        <f t="shared" si="39"/>
        <v>951099.8984375</v>
      </c>
      <c r="T84" s="101">
        <v>2172.914794921875</v>
      </c>
      <c r="U84" s="101">
        <v>868.204345703125</v>
      </c>
      <c r="V84" s="101">
        <v>422687.4375</v>
      </c>
      <c r="W84" s="101">
        <v>0</v>
      </c>
      <c r="X84" s="101">
        <v>42146.3359375</v>
      </c>
      <c r="Y84" s="101">
        <v>175671.484375</v>
      </c>
      <c r="Z84" s="101">
        <v>10105.037109375</v>
      </c>
      <c r="AA84" s="101">
        <v>156112.46875</v>
      </c>
      <c r="AB84" s="304">
        <f t="shared" si="37"/>
        <v>809763.8828125</v>
      </c>
      <c r="AC84" s="144" t="s">
        <v>368</v>
      </c>
      <c r="AD84" s="101">
        <v>2704.068115234375</v>
      </c>
      <c r="AE84" s="101">
        <v>868.204345703125</v>
      </c>
      <c r="AF84" s="101">
        <v>809680</v>
      </c>
      <c r="AG84" s="101">
        <v>0</v>
      </c>
      <c r="AH84" s="101">
        <v>144061.203125</v>
      </c>
      <c r="AI84" s="101">
        <v>498303.15625</v>
      </c>
      <c r="AJ84" s="101">
        <v>22378.47265625</v>
      </c>
      <c r="AK84" s="101">
        <v>231928.4375</v>
      </c>
      <c r="AL84" s="304">
        <f t="shared" si="45"/>
        <v>1709923.5419921875</v>
      </c>
      <c r="AM84" s="101">
        <v>2172.914794921875</v>
      </c>
      <c r="AN84" s="101">
        <v>868.204345703125</v>
      </c>
      <c r="AO84" s="101">
        <v>456344.4375</v>
      </c>
      <c r="AP84" s="101">
        <v>0</v>
      </c>
      <c r="AQ84" s="101">
        <v>42146.3359375</v>
      </c>
      <c r="AR84" s="101">
        <v>283350.5</v>
      </c>
      <c r="AS84" s="101">
        <v>10105.037109375</v>
      </c>
      <c r="AT84" s="101">
        <v>156112.46875</v>
      </c>
      <c r="AU84" s="304">
        <f t="shared" si="46"/>
        <v>951099.8984375</v>
      </c>
      <c r="AV84" s="101">
        <v>2172.914794921875</v>
      </c>
      <c r="AW84" s="101">
        <v>868.204345703125</v>
      </c>
      <c r="AX84" s="101">
        <v>422687.4375</v>
      </c>
      <c r="AY84" s="101">
        <v>0</v>
      </c>
      <c r="AZ84" s="101">
        <v>42146.3359375</v>
      </c>
      <c r="BA84" s="101">
        <v>175671.484375</v>
      </c>
      <c r="BB84" s="101">
        <v>10105.037109375</v>
      </c>
      <c r="BC84" s="101">
        <v>156112.46875</v>
      </c>
      <c r="BD84" s="304">
        <f t="shared" si="38"/>
        <v>809763.8828125</v>
      </c>
    </row>
    <row r="85" spans="1:56">
      <c r="A85" s="144" t="s">
        <v>433</v>
      </c>
      <c r="B85" s="507" t="s">
        <v>766</v>
      </c>
      <c r="C85" s="507"/>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A85" s="507"/>
      <c r="AB85" s="17">
        <f t="shared" si="37"/>
        <v>0</v>
      </c>
      <c r="AC85" s="144" t="s">
        <v>433</v>
      </c>
      <c r="AD85" s="507" t="s">
        <v>766</v>
      </c>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c r="BB85" s="507"/>
      <c r="BC85" s="507"/>
      <c r="BD85" s="17">
        <f t="shared" si="38"/>
        <v>0</v>
      </c>
    </row>
    <row r="86" spans="1:56">
      <c r="A86" s="144" t="s">
        <v>434</v>
      </c>
      <c r="B86" s="507" t="s">
        <v>766</v>
      </c>
      <c r="C86" s="507"/>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A86" s="507"/>
      <c r="AB86" s="17">
        <f t="shared" si="37"/>
        <v>0</v>
      </c>
      <c r="AC86" s="144" t="s">
        <v>434</v>
      </c>
      <c r="AD86" s="507" t="s">
        <v>766</v>
      </c>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c r="BB86" s="507"/>
      <c r="BC86" s="507"/>
      <c r="BD86" s="17">
        <f t="shared" si="38"/>
        <v>0</v>
      </c>
    </row>
    <row r="87" spans="1:56">
      <c r="A87" s="144" t="s">
        <v>369</v>
      </c>
      <c r="B87" s="101">
        <v>0</v>
      </c>
      <c r="C87" s="101">
        <v>0</v>
      </c>
      <c r="D87" s="101">
        <v>3548062.25</v>
      </c>
      <c r="E87" s="101">
        <v>0</v>
      </c>
      <c r="F87" s="101">
        <v>24352.96875</v>
      </c>
      <c r="G87" s="101">
        <v>1116332.5</v>
      </c>
      <c r="H87" s="101">
        <v>23522.978515625</v>
      </c>
      <c r="I87" s="101">
        <v>265419.375</v>
      </c>
      <c r="J87" s="304">
        <f t="shared" si="36"/>
        <v>4977690.072265625</v>
      </c>
      <c r="K87" s="101">
        <v>0</v>
      </c>
      <c r="L87" s="101">
        <v>0</v>
      </c>
      <c r="M87" s="101">
        <v>1861753.25</v>
      </c>
      <c r="N87" s="101">
        <v>0</v>
      </c>
      <c r="O87" s="101">
        <v>10735.9853515625</v>
      </c>
      <c r="P87" s="101">
        <v>630656.5</v>
      </c>
      <c r="Q87" s="101">
        <v>10686.1806640625</v>
      </c>
      <c r="R87" s="101">
        <v>215015.5</v>
      </c>
      <c r="S87" s="304">
        <f t="shared" si="39"/>
        <v>2728847.416015625</v>
      </c>
      <c r="T87" s="101">
        <v>0</v>
      </c>
      <c r="U87" s="101">
        <v>0</v>
      </c>
      <c r="V87" s="101">
        <v>1834439.625</v>
      </c>
      <c r="W87" s="101">
        <v>0</v>
      </c>
      <c r="X87" s="101">
        <v>10735.9853515625</v>
      </c>
      <c r="Y87" s="101">
        <v>247383.6875</v>
      </c>
      <c r="Z87" s="101">
        <v>10686.1806640625</v>
      </c>
      <c r="AA87" s="101">
        <v>215015.5</v>
      </c>
      <c r="AB87" s="304">
        <f t="shared" si="37"/>
        <v>2318260.978515625</v>
      </c>
      <c r="AC87" s="144" t="s">
        <v>369</v>
      </c>
      <c r="AD87" s="101">
        <v>0</v>
      </c>
      <c r="AE87" s="101">
        <v>0</v>
      </c>
      <c r="AF87" s="101">
        <v>3548062.25</v>
      </c>
      <c r="AG87" s="101">
        <v>0</v>
      </c>
      <c r="AH87" s="101">
        <v>24352.96875</v>
      </c>
      <c r="AI87" s="101">
        <v>1116332.5</v>
      </c>
      <c r="AJ87" s="101">
        <v>23522.978515625</v>
      </c>
      <c r="AK87" s="101">
        <v>265419.375</v>
      </c>
      <c r="AL87" s="304">
        <f t="shared" ref="AL87" si="47">SUM(AD87:AK87)</f>
        <v>4977690.072265625</v>
      </c>
      <c r="AM87" s="101">
        <v>0</v>
      </c>
      <c r="AN87" s="101">
        <v>0</v>
      </c>
      <c r="AO87" s="101">
        <v>1861753.25</v>
      </c>
      <c r="AP87" s="101">
        <v>0</v>
      </c>
      <c r="AQ87" s="101">
        <v>10735.9853515625</v>
      </c>
      <c r="AR87" s="101">
        <v>630656.5</v>
      </c>
      <c r="AS87" s="101">
        <v>10686.1806640625</v>
      </c>
      <c r="AT87" s="101">
        <v>215015.5</v>
      </c>
      <c r="AU87" s="304">
        <f t="shared" ref="AU87" si="48">SUM(AM87:AT87)</f>
        <v>2728847.416015625</v>
      </c>
      <c r="AV87" s="101">
        <v>0</v>
      </c>
      <c r="AW87" s="101">
        <v>0</v>
      </c>
      <c r="AX87" s="101">
        <v>1834439.625</v>
      </c>
      <c r="AY87" s="101">
        <v>0</v>
      </c>
      <c r="AZ87" s="101">
        <v>10735.9853515625</v>
      </c>
      <c r="BA87" s="101">
        <v>247383.6875</v>
      </c>
      <c r="BB87" s="101">
        <v>10686.1806640625</v>
      </c>
      <c r="BC87" s="101">
        <v>215015.5</v>
      </c>
      <c r="BD87" s="304">
        <f t="shared" si="38"/>
        <v>2318260.978515625</v>
      </c>
    </row>
    <row r="88" spans="1:56">
      <c r="A88" s="144" t="s">
        <v>435</v>
      </c>
      <c r="B88" s="507" t="s">
        <v>766</v>
      </c>
      <c r="C88" s="507"/>
      <c r="D88" s="507"/>
      <c r="E88" s="507"/>
      <c r="F88" s="507"/>
      <c r="G88" s="507"/>
      <c r="H88" s="507"/>
      <c r="I88" s="507"/>
      <c r="J88" s="507"/>
      <c r="K88" s="507"/>
      <c r="L88" s="507"/>
      <c r="M88" s="507"/>
      <c r="N88" s="507"/>
      <c r="O88" s="507"/>
      <c r="P88" s="507"/>
      <c r="Q88" s="507"/>
      <c r="R88" s="507"/>
      <c r="S88" s="507"/>
      <c r="T88" s="507"/>
      <c r="U88" s="507"/>
      <c r="V88" s="507"/>
      <c r="W88" s="507"/>
      <c r="X88" s="507"/>
      <c r="Y88" s="507"/>
      <c r="Z88" s="507"/>
      <c r="AA88" s="507"/>
      <c r="AB88" s="17">
        <f t="shared" si="37"/>
        <v>0</v>
      </c>
      <c r="AC88" s="144" t="s">
        <v>435</v>
      </c>
      <c r="AD88" s="507" t="s">
        <v>766</v>
      </c>
      <c r="AE88" s="507"/>
      <c r="AF88" s="507"/>
      <c r="AG88" s="507"/>
      <c r="AH88" s="507"/>
      <c r="AI88" s="507"/>
      <c r="AJ88" s="507"/>
      <c r="AK88" s="507"/>
      <c r="AL88" s="507"/>
      <c r="AM88" s="507"/>
      <c r="AN88" s="507"/>
      <c r="AO88" s="507"/>
      <c r="AP88" s="507"/>
      <c r="AQ88" s="507"/>
      <c r="AR88" s="507"/>
      <c r="AS88" s="507"/>
      <c r="AT88" s="507"/>
      <c r="AU88" s="507"/>
      <c r="AV88" s="507"/>
      <c r="AW88" s="507"/>
      <c r="AX88" s="507"/>
      <c r="AY88" s="507"/>
      <c r="AZ88" s="507"/>
      <c r="BA88" s="507"/>
      <c r="BB88" s="507"/>
      <c r="BC88" s="507"/>
      <c r="BD88" s="17">
        <f t="shared" si="38"/>
        <v>0</v>
      </c>
    </row>
    <row r="89" spans="1:56">
      <c r="A89" s="144" t="s">
        <v>436</v>
      </c>
      <c r="B89" s="101">
        <v>0</v>
      </c>
      <c r="C89" s="101">
        <v>0</v>
      </c>
      <c r="D89" s="101">
        <v>1367005.75</v>
      </c>
      <c r="E89" s="101">
        <v>0</v>
      </c>
      <c r="F89" s="101">
        <v>1348.630615234375</v>
      </c>
      <c r="G89" s="101">
        <v>363073.0625</v>
      </c>
      <c r="H89" s="101">
        <v>4674.04736328125</v>
      </c>
      <c r="I89" s="101">
        <v>69590.515625</v>
      </c>
      <c r="J89" s="304">
        <f t="shared" si="36"/>
        <v>1805692.0061035156</v>
      </c>
      <c r="K89" s="101">
        <v>0</v>
      </c>
      <c r="L89" s="101">
        <v>0</v>
      </c>
      <c r="M89" s="101">
        <v>836033.4375</v>
      </c>
      <c r="N89" s="101">
        <v>0</v>
      </c>
      <c r="O89" s="101">
        <v>1031.053466796875</v>
      </c>
      <c r="P89" s="101">
        <v>246779.53125</v>
      </c>
      <c r="Q89" s="101">
        <v>2597.526611328125</v>
      </c>
      <c r="R89" s="101">
        <v>51784.16796875</v>
      </c>
      <c r="S89" s="304">
        <f t="shared" si="39"/>
        <v>1138225.716796875</v>
      </c>
      <c r="T89" s="101">
        <v>0</v>
      </c>
      <c r="U89" s="101">
        <v>0</v>
      </c>
      <c r="V89" s="101">
        <v>808722</v>
      </c>
      <c r="W89" s="101">
        <v>0</v>
      </c>
      <c r="X89" s="101">
        <v>1031.053466796875</v>
      </c>
      <c r="Y89" s="101">
        <v>115731.96875</v>
      </c>
      <c r="Z89" s="101">
        <v>2597.526611328125</v>
      </c>
      <c r="AA89" s="101">
        <v>51784.16796875</v>
      </c>
      <c r="AB89" s="304">
        <f t="shared" si="37"/>
        <v>979866.716796875</v>
      </c>
      <c r="AC89" s="144" t="s">
        <v>436</v>
      </c>
      <c r="AD89" s="101" t="s">
        <v>331</v>
      </c>
      <c r="AE89" s="101" t="s">
        <v>331</v>
      </c>
      <c r="AF89" s="101">
        <v>1315462</v>
      </c>
      <c r="AG89" s="101">
        <v>1330</v>
      </c>
      <c r="AH89" s="101">
        <v>330693</v>
      </c>
      <c r="AI89" s="101">
        <v>5125</v>
      </c>
      <c r="AJ89" s="101">
        <v>64171</v>
      </c>
      <c r="AK89" s="101" t="s">
        <v>331</v>
      </c>
      <c r="AL89" s="304">
        <f>SUM(AD89:AK89)</f>
        <v>1716781</v>
      </c>
      <c r="AM89" s="101" t="s">
        <v>331</v>
      </c>
      <c r="AN89" s="101" t="s">
        <v>331</v>
      </c>
      <c r="AO89" s="101">
        <v>844713</v>
      </c>
      <c r="AP89" s="101">
        <v>1150</v>
      </c>
      <c r="AQ89" s="101">
        <v>233391</v>
      </c>
      <c r="AR89" s="101">
        <v>2858</v>
      </c>
      <c r="AS89" s="101">
        <v>54503</v>
      </c>
      <c r="AT89" s="101" t="s">
        <v>331</v>
      </c>
      <c r="AU89" s="304">
        <f>SUM(AM89:AT89)</f>
        <v>1136615</v>
      </c>
      <c r="AV89" s="101" t="s">
        <v>331</v>
      </c>
      <c r="AW89" s="101" t="s">
        <v>331</v>
      </c>
      <c r="AX89" s="101">
        <v>816450</v>
      </c>
      <c r="AY89" s="101">
        <v>1150</v>
      </c>
      <c r="AZ89" s="101">
        <v>103528</v>
      </c>
      <c r="BA89" s="101">
        <v>2858</v>
      </c>
      <c r="BB89" s="101">
        <v>54503</v>
      </c>
      <c r="BC89" s="101" t="s">
        <v>331</v>
      </c>
      <c r="BD89" s="304">
        <f t="shared" si="38"/>
        <v>978489</v>
      </c>
    </row>
    <row r="90" spans="1:56">
      <c r="A90" s="144" t="s">
        <v>370</v>
      </c>
      <c r="B90" s="101">
        <v>0</v>
      </c>
      <c r="C90" s="101">
        <v>0</v>
      </c>
      <c r="D90" s="101">
        <v>1630236.25</v>
      </c>
      <c r="E90" s="101">
        <v>0</v>
      </c>
      <c r="F90" s="101">
        <v>26110.708984375</v>
      </c>
      <c r="G90" s="101">
        <v>651873.125</v>
      </c>
      <c r="H90" s="101">
        <v>14941.6044921875</v>
      </c>
      <c r="I90" s="101">
        <v>135330.609375</v>
      </c>
      <c r="J90" s="304">
        <f t="shared" si="36"/>
        <v>2458492.2978515625</v>
      </c>
      <c r="K90" s="101">
        <v>0</v>
      </c>
      <c r="L90" s="101">
        <v>0</v>
      </c>
      <c r="M90" s="101">
        <v>600572.9375</v>
      </c>
      <c r="N90" s="101">
        <v>0</v>
      </c>
      <c r="O90" s="101">
        <v>18125.150390625</v>
      </c>
      <c r="P90" s="101">
        <v>247034.6875</v>
      </c>
      <c r="Q90" s="101">
        <v>6583.05078125</v>
      </c>
      <c r="R90" s="101">
        <v>90098.765625</v>
      </c>
      <c r="S90" s="304">
        <f t="shared" si="39"/>
        <v>962414.591796875</v>
      </c>
      <c r="T90" s="101">
        <v>0</v>
      </c>
      <c r="U90" s="101">
        <v>0</v>
      </c>
      <c r="V90" s="101">
        <v>592929.8125</v>
      </c>
      <c r="W90" s="101">
        <v>0</v>
      </c>
      <c r="X90" s="101">
        <v>18125.150390625</v>
      </c>
      <c r="Y90" s="101">
        <v>81825.296875</v>
      </c>
      <c r="Z90" s="101">
        <v>6583.05078125</v>
      </c>
      <c r="AA90" s="101">
        <v>90098.765625</v>
      </c>
      <c r="AB90" s="304">
        <f t="shared" si="37"/>
        <v>789562.076171875</v>
      </c>
      <c r="AC90" s="144" t="s">
        <v>370</v>
      </c>
      <c r="AD90" s="101" t="s">
        <v>331</v>
      </c>
      <c r="AE90" s="101" t="s">
        <v>331</v>
      </c>
      <c r="AF90" s="101">
        <v>1604434</v>
      </c>
      <c r="AG90" s="101">
        <v>25751</v>
      </c>
      <c r="AH90" s="101">
        <v>634022</v>
      </c>
      <c r="AI90" s="101">
        <v>23145</v>
      </c>
      <c r="AJ90" s="101">
        <v>122581</v>
      </c>
      <c r="AK90" s="101" t="s">
        <v>331</v>
      </c>
      <c r="AL90" s="304">
        <f>SUM(AD90:AK90)</f>
        <v>2409933</v>
      </c>
      <c r="AM90" s="101" t="s">
        <v>331</v>
      </c>
      <c r="AN90" s="101" t="s">
        <v>331</v>
      </c>
      <c r="AO90" s="101">
        <v>653237</v>
      </c>
      <c r="AP90" s="101">
        <v>20185</v>
      </c>
      <c r="AQ90" s="101">
        <v>265521</v>
      </c>
      <c r="AR90" s="101">
        <v>11012</v>
      </c>
      <c r="AS90" s="101">
        <v>92496</v>
      </c>
      <c r="AT90" s="101" t="s">
        <v>331</v>
      </c>
      <c r="AU90" s="304">
        <f>SUM(AM90:AT90)</f>
        <v>1042451</v>
      </c>
      <c r="AV90" s="101" t="s">
        <v>331</v>
      </c>
      <c r="AW90" s="101" t="s">
        <v>331</v>
      </c>
      <c r="AX90" s="101">
        <v>645583</v>
      </c>
      <c r="AY90" s="101">
        <v>20185</v>
      </c>
      <c r="AZ90" s="101">
        <v>98648</v>
      </c>
      <c r="BA90" s="101">
        <v>11012</v>
      </c>
      <c r="BB90" s="101">
        <v>92496</v>
      </c>
      <c r="BC90" s="101" t="s">
        <v>331</v>
      </c>
      <c r="BD90" s="304">
        <f>SUM(AV90:BC90)</f>
        <v>867924</v>
      </c>
    </row>
    <row r="91" spans="1:56">
      <c r="A91" s="144" t="s">
        <v>437</v>
      </c>
      <c r="B91" s="101">
        <v>0</v>
      </c>
      <c r="C91" s="101">
        <v>0</v>
      </c>
      <c r="D91" s="101">
        <v>892466.9375</v>
      </c>
      <c r="E91" s="101">
        <v>0</v>
      </c>
      <c r="F91" s="101">
        <v>4126.8076171875</v>
      </c>
      <c r="G91" s="101">
        <v>322137.84375</v>
      </c>
      <c r="H91" s="101">
        <v>7423.001953125</v>
      </c>
      <c r="I91" s="101">
        <v>134463.46875</v>
      </c>
      <c r="J91" s="304">
        <f t="shared" si="36"/>
        <v>1360618.0595703125</v>
      </c>
      <c r="K91" s="101">
        <v>0</v>
      </c>
      <c r="L91" s="101">
        <v>0</v>
      </c>
      <c r="M91" s="101">
        <v>649251.4375</v>
      </c>
      <c r="N91" s="101">
        <v>0</v>
      </c>
      <c r="O91" s="101">
        <v>3328.0888671875</v>
      </c>
      <c r="P91" s="101">
        <v>252227</v>
      </c>
      <c r="Q91" s="101">
        <v>4293.55810546875</v>
      </c>
      <c r="R91" s="101">
        <v>100895.734375</v>
      </c>
      <c r="S91" s="304">
        <f t="shared" si="39"/>
        <v>1009995.8188476563</v>
      </c>
      <c r="T91" s="101">
        <v>0</v>
      </c>
      <c r="U91" s="101">
        <v>0</v>
      </c>
      <c r="V91" s="101">
        <v>629362.125</v>
      </c>
      <c r="W91" s="101">
        <v>0</v>
      </c>
      <c r="X91" s="101">
        <v>3328.0888671875</v>
      </c>
      <c r="Y91" s="101">
        <v>198056.875</v>
      </c>
      <c r="Z91" s="101">
        <v>4293.55810546875</v>
      </c>
      <c r="AA91" s="101">
        <v>100895.734375</v>
      </c>
      <c r="AB91" s="304">
        <f t="shared" si="37"/>
        <v>935936.38134765625</v>
      </c>
      <c r="AC91" s="144" t="s">
        <v>437</v>
      </c>
      <c r="AD91" s="101">
        <v>0</v>
      </c>
      <c r="AE91" s="101">
        <v>0</v>
      </c>
      <c r="AF91" s="101">
        <v>2494203.25</v>
      </c>
      <c r="AG91" s="101">
        <v>0</v>
      </c>
      <c r="AH91" s="101">
        <v>4126.8076171875</v>
      </c>
      <c r="AI91" s="101">
        <v>490680.40625</v>
      </c>
      <c r="AJ91" s="101">
        <v>7423.001953125</v>
      </c>
      <c r="AK91" s="101">
        <v>134463.46875</v>
      </c>
      <c r="AL91" s="304">
        <f>SUM(AD91:AK91)</f>
        <v>3130896.9345703125</v>
      </c>
      <c r="AM91" s="101">
        <v>0</v>
      </c>
      <c r="AN91" s="101">
        <v>0</v>
      </c>
      <c r="AO91" s="101">
        <v>1752429.75</v>
      </c>
      <c r="AP91" s="101">
        <v>0</v>
      </c>
      <c r="AQ91" s="101">
        <v>3328.0888671875</v>
      </c>
      <c r="AR91" s="101">
        <v>355463.625</v>
      </c>
      <c r="AS91" s="101">
        <v>4293.55810546875</v>
      </c>
      <c r="AT91" s="101">
        <v>100895.734375</v>
      </c>
      <c r="AU91" s="304">
        <f>SUM(AM91:AT91)</f>
        <v>2216410.7563476563</v>
      </c>
      <c r="AV91" s="101">
        <v>0</v>
      </c>
      <c r="AW91" s="101">
        <v>0</v>
      </c>
      <c r="AX91" s="101">
        <v>977105.1875</v>
      </c>
      <c r="AY91" s="101">
        <v>0</v>
      </c>
      <c r="AZ91" s="101">
        <v>3328.0888671875</v>
      </c>
      <c r="BA91" s="101">
        <v>271363.625</v>
      </c>
      <c r="BB91" s="101">
        <v>4293.55810546875</v>
      </c>
      <c r="BC91" s="101">
        <v>100895.734375</v>
      </c>
      <c r="BD91" s="304">
        <f t="shared" si="38"/>
        <v>1356986.1938476563</v>
      </c>
    </row>
    <row r="92" spans="1:56">
      <c r="A92" s="144" t="s">
        <v>542</v>
      </c>
      <c r="B92" s="305">
        <v>0</v>
      </c>
      <c r="C92" s="305">
        <v>0</v>
      </c>
      <c r="D92" s="305">
        <v>95884.5234375</v>
      </c>
      <c r="E92" s="305">
        <v>0</v>
      </c>
      <c r="F92" s="305">
        <v>1614.752197265625</v>
      </c>
      <c r="G92" s="305">
        <v>5764.65625</v>
      </c>
      <c r="H92" s="305">
        <v>0</v>
      </c>
      <c r="I92" s="305">
        <v>4741.380859375</v>
      </c>
      <c r="J92" s="304">
        <f t="shared" si="36"/>
        <v>108005.31274414063</v>
      </c>
      <c r="K92" s="305">
        <v>0</v>
      </c>
      <c r="L92" s="305">
        <v>0</v>
      </c>
      <c r="M92" s="305">
        <v>68224.828125</v>
      </c>
      <c r="N92" s="305">
        <v>0</v>
      </c>
      <c r="O92" s="305">
        <v>968.851318359375</v>
      </c>
      <c r="P92" s="305">
        <v>4044.7587890625</v>
      </c>
      <c r="Q92" s="305">
        <v>0</v>
      </c>
      <c r="R92" s="305">
        <v>3639.2783203125</v>
      </c>
      <c r="S92" s="304">
        <f t="shared" si="39"/>
        <v>76877.716552734375</v>
      </c>
      <c r="T92" s="305">
        <v>0</v>
      </c>
      <c r="U92" s="305">
        <v>0</v>
      </c>
      <c r="V92" s="305">
        <v>67427.9140625</v>
      </c>
      <c r="W92" s="305">
        <v>0</v>
      </c>
      <c r="X92" s="305">
        <v>968.851318359375</v>
      </c>
      <c r="Y92" s="305">
        <v>597.67510986328125</v>
      </c>
      <c r="Z92" s="305">
        <v>0</v>
      </c>
      <c r="AA92" s="305">
        <v>3639.2783203125</v>
      </c>
      <c r="AB92" s="304">
        <f t="shared" si="37"/>
        <v>72633.718811035156</v>
      </c>
      <c r="AC92" s="144" t="s">
        <v>542</v>
      </c>
      <c r="AD92" s="101">
        <v>0</v>
      </c>
      <c r="AE92" s="101">
        <v>0</v>
      </c>
      <c r="AF92" s="101">
        <v>181495.0625</v>
      </c>
      <c r="AG92" s="101">
        <v>0</v>
      </c>
      <c r="AH92" s="101">
        <v>1614.752197265625</v>
      </c>
      <c r="AI92" s="101">
        <v>11315.4501953125</v>
      </c>
      <c r="AJ92" s="101">
        <v>0</v>
      </c>
      <c r="AK92" s="101">
        <v>4741.380859375</v>
      </c>
      <c r="AL92" s="304">
        <f>SUM(AD92:AK92)</f>
        <v>199166.64575195313</v>
      </c>
      <c r="AM92" s="101">
        <v>0</v>
      </c>
      <c r="AN92" s="101">
        <v>0</v>
      </c>
      <c r="AO92" s="101">
        <v>125764.359375</v>
      </c>
      <c r="AP92" s="101">
        <v>0</v>
      </c>
      <c r="AQ92" s="101">
        <v>968.851318359375</v>
      </c>
      <c r="AR92" s="101">
        <v>7444.763671875</v>
      </c>
      <c r="AS92" s="101">
        <v>0</v>
      </c>
      <c r="AT92" s="101">
        <v>3639.2783203125</v>
      </c>
      <c r="AU92" s="304">
        <f>SUM(AM92:AT92)</f>
        <v>137817.25268554688</v>
      </c>
      <c r="AV92" s="101">
        <v>0</v>
      </c>
      <c r="AW92" s="101">
        <v>0</v>
      </c>
      <c r="AX92" s="101">
        <v>124967.4453125</v>
      </c>
      <c r="AY92" s="101">
        <v>0</v>
      </c>
      <c r="AZ92" s="101">
        <v>968.851318359375</v>
      </c>
      <c r="BA92" s="101">
        <v>3997.68017578125</v>
      </c>
      <c r="BB92" s="101">
        <v>0</v>
      </c>
      <c r="BC92" s="101">
        <v>3639.2783203125</v>
      </c>
      <c r="BD92" s="304">
        <f t="shared" si="38"/>
        <v>133573.25512695313</v>
      </c>
    </row>
    <row r="93" spans="1:56">
      <c r="A93" s="144" t="s">
        <v>517</v>
      </c>
      <c r="B93" s="305">
        <v>0</v>
      </c>
      <c r="C93" s="305">
        <v>0</v>
      </c>
      <c r="D93" s="305">
        <v>43877.93359375</v>
      </c>
      <c r="E93" s="305">
        <v>0</v>
      </c>
      <c r="F93" s="305">
        <v>13641.400390625</v>
      </c>
      <c r="G93" s="305">
        <v>7098.69091796875</v>
      </c>
      <c r="H93" s="305">
        <v>2.1579999923706055</v>
      </c>
      <c r="I93" s="305">
        <v>4667.595703125</v>
      </c>
      <c r="J93" s="304">
        <f t="shared" si="36"/>
        <v>69287.778605461121</v>
      </c>
      <c r="K93" s="305">
        <v>0</v>
      </c>
      <c r="L93" s="305">
        <v>0</v>
      </c>
      <c r="M93" s="305">
        <v>31173.828125</v>
      </c>
      <c r="N93" s="305">
        <v>0</v>
      </c>
      <c r="O93" s="305">
        <v>11576.45703125</v>
      </c>
      <c r="P93" s="305">
        <v>5364.990234375</v>
      </c>
      <c r="Q93" s="305">
        <v>1.0789999961853027</v>
      </c>
      <c r="R93" s="305">
        <v>3534.8984375</v>
      </c>
      <c r="S93" s="304">
        <f t="shared" si="39"/>
        <v>51651.252828121185</v>
      </c>
      <c r="T93" s="305">
        <v>0</v>
      </c>
      <c r="U93" s="305">
        <v>0</v>
      </c>
      <c r="V93" s="305">
        <v>30808.5</v>
      </c>
      <c r="W93" s="305">
        <v>0</v>
      </c>
      <c r="X93" s="305">
        <v>11576.45703125</v>
      </c>
      <c r="Y93" s="305">
        <v>4968.310546875</v>
      </c>
      <c r="Z93" s="305">
        <v>1.0789999961853027</v>
      </c>
      <c r="AA93" s="305">
        <v>3534.8984375</v>
      </c>
      <c r="AB93" s="304">
        <f t="shared" si="37"/>
        <v>50889.245015621185</v>
      </c>
      <c r="AC93" s="144" t="s">
        <v>517</v>
      </c>
      <c r="AD93" s="101">
        <v>0</v>
      </c>
      <c r="AE93" s="101">
        <v>0</v>
      </c>
      <c r="AF93" s="101">
        <v>83124.84375</v>
      </c>
      <c r="AG93" s="101">
        <v>0</v>
      </c>
      <c r="AH93" s="101">
        <v>13641.400390625</v>
      </c>
      <c r="AI93" s="101">
        <v>10967.4267578125</v>
      </c>
      <c r="AJ93" s="101">
        <v>2.1579999923706055</v>
      </c>
      <c r="AK93" s="101">
        <v>4667.595703125</v>
      </c>
      <c r="AL93" s="304">
        <f>SUM(AD93:AK93)</f>
        <v>112403.42460155487</v>
      </c>
      <c r="AM93" s="101">
        <v>0</v>
      </c>
      <c r="AN93" s="101">
        <v>0</v>
      </c>
      <c r="AO93" s="101">
        <v>57551.9921875</v>
      </c>
      <c r="AP93" s="101">
        <v>0</v>
      </c>
      <c r="AQ93" s="101">
        <v>11576.45703125</v>
      </c>
      <c r="AR93" s="101">
        <v>7734.6904296875</v>
      </c>
      <c r="AS93" s="101">
        <v>1.0789999961853027</v>
      </c>
      <c r="AT93" s="101">
        <v>3534.8984375</v>
      </c>
      <c r="AU93" s="304">
        <f>SUM(AM93:AT93)</f>
        <v>80399.117085933685</v>
      </c>
      <c r="AV93" s="101">
        <v>0</v>
      </c>
      <c r="AW93" s="101">
        <v>0</v>
      </c>
      <c r="AX93" s="101">
        <v>57186.66796875</v>
      </c>
      <c r="AY93" s="101">
        <v>0</v>
      </c>
      <c r="AZ93" s="101">
        <v>11576.45703125</v>
      </c>
      <c r="BA93" s="101">
        <v>7338.0107421875</v>
      </c>
      <c r="BB93" s="101">
        <v>1.0789999961853027</v>
      </c>
      <c r="BC93" s="101">
        <v>3534.8984375</v>
      </c>
      <c r="BD93" s="304">
        <f t="shared" si="38"/>
        <v>79637.113179683685</v>
      </c>
    </row>
    <row r="94" spans="1:56">
      <c r="A94" s="144" t="s">
        <v>371</v>
      </c>
      <c r="B94" s="507" t="s">
        <v>766</v>
      </c>
      <c r="C94" s="507"/>
      <c r="D94" s="507"/>
      <c r="E94" s="507"/>
      <c r="F94" s="507"/>
      <c r="G94" s="507"/>
      <c r="H94" s="507"/>
      <c r="I94" s="507"/>
      <c r="J94" s="507"/>
      <c r="K94" s="507"/>
      <c r="L94" s="507"/>
      <c r="M94" s="507"/>
      <c r="N94" s="507"/>
      <c r="O94" s="507"/>
      <c r="P94" s="507"/>
      <c r="Q94" s="507"/>
      <c r="R94" s="507"/>
      <c r="S94" s="507"/>
      <c r="T94" s="507"/>
      <c r="U94" s="507"/>
      <c r="V94" s="507"/>
      <c r="W94" s="507"/>
      <c r="X94" s="507"/>
      <c r="Y94" s="507"/>
      <c r="Z94" s="507"/>
      <c r="AA94" s="507"/>
      <c r="AB94" s="17">
        <f t="shared" si="37"/>
        <v>0</v>
      </c>
      <c r="AC94" s="144" t="s">
        <v>371</v>
      </c>
      <c r="AD94" s="507" t="s">
        <v>766</v>
      </c>
      <c r="AE94" s="507"/>
      <c r="AF94" s="507"/>
      <c r="AG94" s="507"/>
      <c r="AH94" s="507"/>
      <c r="AI94" s="507"/>
      <c r="AJ94" s="507"/>
      <c r="AK94" s="507"/>
      <c r="AL94" s="507"/>
      <c r="AM94" s="507"/>
      <c r="AN94" s="507"/>
      <c r="AO94" s="507"/>
      <c r="AP94" s="507"/>
      <c r="AQ94" s="507"/>
      <c r="AR94" s="507"/>
      <c r="AS94" s="507"/>
      <c r="AT94" s="507"/>
      <c r="AU94" s="507"/>
      <c r="AV94" s="507"/>
      <c r="AW94" s="507"/>
      <c r="AX94" s="507"/>
      <c r="AY94" s="507"/>
      <c r="AZ94" s="507"/>
      <c r="BA94" s="507"/>
      <c r="BB94" s="507"/>
      <c r="BC94" s="507"/>
      <c r="BD94" s="17">
        <f t="shared" si="38"/>
        <v>0</v>
      </c>
    </row>
    <row r="95" spans="1:56">
      <c r="A95" s="144" t="s">
        <v>438</v>
      </c>
      <c r="B95" s="101">
        <v>356187</v>
      </c>
      <c r="C95" s="101">
        <v>6817.24072265625</v>
      </c>
      <c r="D95" s="101">
        <v>6301037.5</v>
      </c>
      <c r="E95" s="101">
        <v>0</v>
      </c>
      <c r="F95" s="101">
        <v>405475.46875</v>
      </c>
      <c r="G95" s="101">
        <v>2284510.75</v>
      </c>
      <c r="H95" s="101">
        <v>42802.70703125</v>
      </c>
      <c r="I95" s="101">
        <v>593603.625</v>
      </c>
      <c r="J95" s="304">
        <f t="shared" si="36"/>
        <v>9990434.2915039063</v>
      </c>
      <c r="K95" s="101">
        <v>242165.6875</v>
      </c>
      <c r="L95" s="101">
        <v>6817.24072265625</v>
      </c>
      <c r="M95" s="101">
        <v>4152370.5</v>
      </c>
      <c r="N95" s="101">
        <v>0</v>
      </c>
      <c r="O95" s="101">
        <v>163294.78125</v>
      </c>
      <c r="P95" s="101">
        <v>1413266.375</v>
      </c>
      <c r="Q95" s="101">
        <v>19190.404296875</v>
      </c>
      <c r="R95" s="101">
        <v>403213.53125</v>
      </c>
      <c r="S95" s="304">
        <f t="shared" si="39"/>
        <v>6400318.5200195313</v>
      </c>
      <c r="T95" s="101">
        <v>242165.6875</v>
      </c>
      <c r="U95" s="101">
        <v>6817.24072265625</v>
      </c>
      <c r="V95" s="101">
        <v>4132521.5</v>
      </c>
      <c r="W95" s="101">
        <v>0</v>
      </c>
      <c r="X95" s="101">
        <v>163294.78125</v>
      </c>
      <c r="Y95" s="101">
        <v>576409.0625</v>
      </c>
      <c r="Z95" s="101">
        <v>19190.404296875</v>
      </c>
      <c r="AA95" s="101">
        <v>403213.53125</v>
      </c>
      <c r="AB95" s="304">
        <f t="shared" si="37"/>
        <v>5543612.2075195313</v>
      </c>
      <c r="AC95" s="144" t="s">
        <v>438</v>
      </c>
      <c r="AD95" s="101">
        <v>356187</v>
      </c>
      <c r="AE95" s="101">
        <v>6817.24072265625</v>
      </c>
      <c r="AF95" s="101">
        <v>6301037.5</v>
      </c>
      <c r="AG95" s="101">
        <v>0</v>
      </c>
      <c r="AH95" s="101">
        <v>405475.46875</v>
      </c>
      <c r="AI95" s="101">
        <v>2284510.75</v>
      </c>
      <c r="AJ95" s="101">
        <v>42802.70703125</v>
      </c>
      <c r="AK95" s="101">
        <v>593603.625</v>
      </c>
      <c r="AL95" s="304">
        <f t="shared" ref="AL95:AL97" si="49">SUM(AD95:AK95)</f>
        <v>9990434.2915039063</v>
      </c>
      <c r="AM95" s="101">
        <v>242165.6875</v>
      </c>
      <c r="AN95" s="101">
        <v>6817.24072265625</v>
      </c>
      <c r="AO95" s="101">
        <v>4152370.5</v>
      </c>
      <c r="AP95" s="101">
        <v>0</v>
      </c>
      <c r="AQ95" s="101">
        <v>163294.78125</v>
      </c>
      <c r="AR95" s="101">
        <v>1413266.375</v>
      </c>
      <c r="AS95" s="101">
        <v>19190.404296875</v>
      </c>
      <c r="AT95" s="101">
        <v>403213.53125</v>
      </c>
      <c r="AU95" s="304">
        <f t="shared" ref="AU95:AU97" si="50">SUM(AM95:AT95)</f>
        <v>6400318.5200195313</v>
      </c>
      <c r="AV95" s="101">
        <v>242165.6875</v>
      </c>
      <c r="AW95" s="101">
        <v>6817.24072265625</v>
      </c>
      <c r="AX95" s="101">
        <v>4132521.5</v>
      </c>
      <c r="AY95" s="101">
        <v>0</v>
      </c>
      <c r="AZ95" s="101">
        <v>163294.78125</v>
      </c>
      <c r="BA95" s="101">
        <v>576409.0625</v>
      </c>
      <c r="BB95" s="101">
        <v>19190.404296875</v>
      </c>
      <c r="BC95" s="101">
        <v>403213.53125</v>
      </c>
      <c r="BD95" s="304">
        <f t="shared" si="38"/>
        <v>5543612.2075195313</v>
      </c>
    </row>
    <row r="96" spans="1:56">
      <c r="A96" s="144" t="s">
        <v>372</v>
      </c>
      <c r="B96" s="101">
        <v>0</v>
      </c>
      <c r="C96" s="101">
        <v>0</v>
      </c>
      <c r="D96" s="101">
        <v>958715.9375</v>
      </c>
      <c r="E96" s="101">
        <v>0</v>
      </c>
      <c r="F96" s="101">
        <v>1348.630615234375</v>
      </c>
      <c r="G96" s="101">
        <v>308222.9375</v>
      </c>
      <c r="H96" s="101">
        <v>3837.947998046875</v>
      </c>
      <c r="I96" s="101">
        <v>63901.85546875</v>
      </c>
      <c r="J96" s="304">
        <f t="shared" si="36"/>
        <v>1336027.3090820313</v>
      </c>
      <c r="K96" s="101">
        <v>0</v>
      </c>
      <c r="L96" s="101">
        <v>0</v>
      </c>
      <c r="M96" s="101">
        <v>512847.6875</v>
      </c>
      <c r="N96" s="101">
        <v>0</v>
      </c>
      <c r="O96" s="101">
        <v>1031.053466796875</v>
      </c>
      <c r="P96" s="101">
        <v>177592.75</v>
      </c>
      <c r="Q96" s="101">
        <v>1284.781494140625</v>
      </c>
      <c r="R96" s="101">
        <v>56335.015625</v>
      </c>
      <c r="S96" s="304">
        <f t="shared" si="39"/>
        <v>749091.2880859375</v>
      </c>
      <c r="T96" s="101">
        <v>0</v>
      </c>
      <c r="U96" s="101">
        <v>0</v>
      </c>
      <c r="V96" s="101">
        <v>512160.9375</v>
      </c>
      <c r="W96" s="101">
        <v>0</v>
      </c>
      <c r="X96" s="101">
        <v>1031.053466796875</v>
      </c>
      <c r="Y96" s="101">
        <v>102150.1796875</v>
      </c>
      <c r="Z96" s="101">
        <v>1284.781494140625</v>
      </c>
      <c r="AA96" s="101">
        <v>56335.015625</v>
      </c>
      <c r="AB96" s="304">
        <f t="shared" si="37"/>
        <v>672961.9677734375</v>
      </c>
      <c r="AC96" s="144" t="s">
        <v>372</v>
      </c>
      <c r="AD96" s="101">
        <v>0</v>
      </c>
      <c r="AE96" s="101">
        <v>0</v>
      </c>
      <c r="AF96" s="101">
        <v>958715.9375</v>
      </c>
      <c r="AG96" s="101">
        <v>0</v>
      </c>
      <c r="AH96" s="101">
        <v>1348.630615234375</v>
      </c>
      <c r="AI96" s="101">
        <v>308222.9375</v>
      </c>
      <c r="AJ96" s="101">
        <v>3837.947998046875</v>
      </c>
      <c r="AK96" s="101">
        <v>63901.85546875</v>
      </c>
      <c r="AL96" s="304">
        <f t="shared" si="49"/>
        <v>1336027.3090820313</v>
      </c>
      <c r="AM96" s="101">
        <v>0</v>
      </c>
      <c r="AN96" s="101">
        <v>0</v>
      </c>
      <c r="AO96" s="101">
        <v>512847.6875</v>
      </c>
      <c r="AP96" s="101">
        <v>0</v>
      </c>
      <c r="AQ96" s="101">
        <v>1031.053466796875</v>
      </c>
      <c r="AR96" s="101">
        <v>177592.75</v>
      </c>
      <c r="AS96" s="101">
        <v>1284.781494140625</v>
      </c>
      <c r="AT96" s="101">
        <v>56335.015625</v>
      </c>
      <c r="AU96" s="304">
        <f t="shared" si="50"/>
        <v>749091.2880859375</v>
      </c>
      <c r="AV96" s="101">
        <v>0</v>
      </c>
      <c r="AW96" s="101">
        <v>0</v>
      </c>
      <c r="AX96" s="101">
        <v>512160.9375</v>
      </c>
      <c r="AY96" s="101">
        <v>0</v>
      </c>
      <c r="AZ96" s="101">
        <v>1031.053466796875</v>
      </c>
      <c r="BA96" s="101">
        <v>102150.1796875</v>
      </c>
      <c r="BB96" s="101">
        <v>1284.781494140625</v>
      </c>
      <c r="BC96" s="101">
        <v>56335.015625</v>
      </c>
      <c r="BD96" s="304">
        <f t="shared" si="38"/>
        <v>672961.9677734375</v>
      </c>
    </row>
    <row r="97" spans="1:57">
      <c r="A97" s="144" t="s">
        <v>439</v>
      </c>
      <c r="B97" s="101">
        <v>0</v>
      </c>
      <c r="C97" s="101">
        <v>0</v>
      </c>
      <c r="D97" s="101">
        <v>1599844.75</v>
      </c>
      <c r="E97" s="101">
        <v>0</v>
      </c>
      <c r="F97" s="101">
        <v>10788.9296875</v>
      </c>
      <c r="G97" s="101">
        <v>480036.8125</v>
      </c>
      <c r="H97" s="101">
        <v>4660.203125</v>
      </c>
      <c r="I97" s="101">
        <v>91217.8359375</v>
      </c>
      <c r="J97" s="304">
        <f t="shared" si="36"/>
        <v>2186548.53125</v>
      </c>
      <c r="K97" s="101">
        <v>0</v>
      </c>
      <c r="L97" s="101">
        <v>0</v>
      </c>
      <c r="M97" s="101">
        <v>948604.4375</v>
      </c>
      <c r="N97" s="101">
        <v>0</v>
      </c>
      <c r="O97" s="101">
        <v>10418.6787109375</v>
      </c>
      <c r="P97" s="101">
        <v>321253.625</v>
      </c>
      <c r="Q97" s="101">
        <v>1745.871337890625</v>
      </c>
      <c r="R97" s="101">
        <v>79389.2421875</v>
      </c>
      <c r="S97" s="304">
        <f t="shared" si="39"/>
        <v>1361411.8547363281</v>
      </c>
      <c r="T97" s="101">
        <v>0</v>
      </c>
      <c r="U97" s="101">
        <v>0</v>
      </c>
      <c r="V97" s="101">
        <v>928219.8125</v>
      </c>
      <c r="W97" s="101">
        <v>0</v>
      </c>
      <c r="X97" s="101">
        <v>10418.6787109375</v>
      </c>
      <c r="Y97" s="101">
        <v>160730.59375</v>
      </c>
      <c r="Z97" s="101">
        <v>1745.871337890625</v>
      </c>
      <c r="AA97" s="101">
        <v>79389.2421875</v>
      </c>
      <c r="AB97" s="304">
        <f t="shared" si="37"/>
        <v>1180504.1984863281</v>
      </c>
      <c r="AC97" s="144" t="s">
        <v>439</v>
      </c>
      <c r="AD97" s="101">
        <v>0</v>
      </c>
      <c r="AE97" s="101">
        <v>0</v>
      </c>
      <c r="AF97" s="101">
        <v>1599844.75</v>
      </c>
      <c r="AG97" s="101">
        <v>0</v>
      </c>
      <c r="AH97" s="101">
        <v>10788.9296875</v>
      </c>
      <c r="AI97" s="101">
        <v>480036.8125</v>
      </c>
      <c r="AJ97" s="101">
        <v>4660.203125</v>
      </c>
      <c r="AK97" s="101">
        <v>91217.8359375</v>
      </c>
      <c r="AL97" s="304">
        <f t="shared" si="49"/>
        <v>2186548.53125</v>
      </c>
      <c r="AM97" s="101">
        <v>0</v>
      </c>
      <c r="AN97" s="101">
        <v>0</v>
      </c>
      <c r="AO97" s="101">
        <v>948604.4375</v>
      </c>
      <c r="AP97" s="101">
        <v>0</v>
      </c>
      <c r="AQ97" s="101">
        <v>10418.6787109375</v>
      </c>
      <c r="AR97" s="101">
        <v>321253.625</v>
      </c>
      <c r="AS97" s="101">
        <v>1745.871337890625</v>
      </c>
      <c r="AT97" s="101">
        <v>79389.2421875</v>
      </c>
      <c r="AU97" s="304">
        <f t="shared" si="50"/>
        <v>1361411.8547363281</v>
      </c>
      <c r="AV97" s="101">
        <v>0</v>
      </c>
      <c r="AW97" s="101">
        <v>0</v>
      </c>
      <c r="AX97" s="101">
        <v>928219.8125</v>
      </c>
      <c r="AY97" s="101">
        <v>0</v>
      </c>
      <c r="AZ97" s="101">
        <v>10418.6787109375</v>
      </c>
      <c r="BA97" s="101">
        <v>160730.59375</v>
      </c>
      <c r="BB97" s="101">
        <v>1745.871337890625</v>
      </c>
      <c r="BC97" s="101">
        <v>79389.2421875</v>
      </c>
      <c r="BD97" s="304">
        <f t="shared" si="38"/>
        <v>1180504.1984863281</v>
      </c>
    </row>
    <row r="98" spans="1:57">
      <c r="A98" s="144" t="s">
        <v>440</v>
      </c>
      <c r="B98" s="507" t="s">
        <v>766</v>
      </c>
      <c r="C98" s="507"/>
      <c r="D98" s="507"/>
      <c r="E98" s="507"/>
      <c r="F98" s="507"/>
      <c r="G98" s="507"/>
      <c r="H98" s="507"/>
      <c r="I98" s="507"/>
      <c r="J98" s="507"/>
      <c r="K98" s="507"/>
      <c r="L98" s="507"/>
      <c r="M98" s="507"/>
      <c r="N98" s="507"/>
      <c r="O98" s="507"/>
      <c r="P98" s="507"/>
      <c r="Q98" s="507"/>
      <c r="R98" s="507"/>
      <c r="S98" s="507"/>
      <c r="T98" s="507"/>
      <c r="U98" s="507"/>
      <c r="V98" s="507"/>
      <c r="W98" s="507"/>
      <c r="X98" s="507"/>
      <c r="Y98" s="507"/>
      <c r="Z98" s="507"/>
      <c r="AA98" s="507"/>
      <c r="AB98" s="17">
        <f t="shared" si="37"/>
        <v>0</v>
      </c>
      <c r="AC98" s="144" t="s">
        <v>440</v>
      </c>
      <c r="AD98" s="507" t="s">
        <v>766</v>
      </c>
      <c r="AE98" s="507"/>
      <c r="AF98" s="507"/>
      <c r="AG98" s="507"/>
      <c r="AH98" s="507"/>
      <c r="AI98" s="507"/>
      <c r="AJ98" s="507"/>
      <c r="AK98" s="507"/>
      <c r="AL98" s="507"/>
      <c r="AM98" s="507"/>
      <c r="AN98" s="507"/>
      <c r="AO98" s="507"/>
      <c r="AP98" s="507"/>
      <c r="AQ98" s="507"/>
      <c r="AR98" s="507"/>
      <c r="AS98" s="507"/>
      <c r="AT98" s="507"/>
      <c r="AU98" s="507"/>
      <c r="AV98" s="507"/>
      <c r="AW98" s="507"/>
      <c r="AX98" s="507"/>
      <c r="AY98" s="507"/>
      <c r="AZ98" s="507"/>
      <c r="BA98" s="507"/>
      <c r="BB98" s="507"/>
      <c r="BC98" s="507"/>
      <c r="BD98" s="17">
        <f t="shared" si="38"/>
        <v>0</v>
      </c>
    </row>
    <row r="99" spans="1:57">
      <c r="A99" s="144" t="s">
        <v>373</v>
      </c>
      <c r="B99" s="507" t="s">
        <v>766</v>
      </c>
      <c r="C99" s="507"/>
      <c r="D99" s="507"/>
      <c r="E99" s="507"/>
      <c r="F99" s="507"/>
      <c r="G99" s="507"/>
      <c r="H99" s="507"/>
      <c r="I99" s="507"/>
      <c r="J99" s="507"/>
      <c r="K99" s="507"/>
      <c r="L99" s="507"/>
      <c r="M99" s="507"/>
      <c r="N99" s="507"/>
      <c r="O99" s="507"/>
      <c r="P99" s="507"/>
      <c r="Q99" s="507"/>
      <c r="R99" s="507"/>
      <c r="S99" s="507"/>
      <c r="T99" s="507"/>
      <c r="U99" s="507"/>
      <c r="V99" s="507"/>
      <c r="W99" s="507"/>
      <c r="X99" s="507"/>
      <c r="Y99" s="507"/>
      <c r="Z99" s="507"/>
      <c r="AA99" s="507"/>
      <c r="AB99" s="17">
        <f t="shared" si="37"/>
        <v>0</v>
      </c>
      <c r="AC99" s="144" t="s">
        <v>373</v>
      </c>
      <c r="AD99" s="507" t="s">
        <v>766</v>
      </c>
      <c r="AE99" s="507"/>
      <c r="AF99" s="507"/>
      <c r="AG99" s="507"/>
      <c r="AH99" s="507"/>
      <c r="AI99" s="507"/>
      <c r="AJ99" s="507"/>
      <c r="AK99" s="507"/>
      <c r="AL99" s="507"/>
      <c r="AM99" s="507"/>
      <c r="AN99" s="507"/>
      <c r="AO99" s="507"/>
      <c r="AP99" s="507"/>
      <c r="AQ99" s="507"/>
      <c r="AR99" s="507"/>
      <c r="AS99" s="507"/>
      <c r="AT99" s="507"/>
      <c r="AU99" s="507"/>
      <c r="AV99" s="507"/>
      <c r="AW99" s="507"/>
      <c r="AX99" s="507"/>
      <c r="AY99" s="507"/>
      <c r="AZ99" s="507"/>
      <c r="BA99" s="507"/>
      <c r="BB99" s="507"/>
      <c r="BC99" s="507"/>
      <c r="BD99" s="17">
        <f t="shared" si="38"/>
        <v>0</v>
      </c>
    </row>
    <row r="100" spans="1:57">
      <c r="A100" s="144" t="s">
        <v>374</v>
      </c>
      <c r="B100" s="504" t="s">
        <v>801</v>
      </c>
      <c r="C100" s="505"/>
      <c r="D100" s="505"/>
      <c r="E100" s="505"/>
      <c r="F100" s="505"/>
      <c r="G100" s="505"/>
      <c r="H100" s="505"/>
      <c r="I100" s="506"/>
      <c r="J100" s="17">
        <f t="shared" si="36"/>
        <v>0</v>
      </c>
      <c r="K100" s="504" t="s">
        <v>801</v>
      </c>
      <c r="L100" s="505"/>
      <c r="M100" s="505"/>
      <c r="N100" s="505"/>
      <c r="O100" s="505"/>
      <c r="P100" s="505"/>
      <c r="Q100" s="505"/>
      <c r="R100" s="506"/>
      <c r="S100" s="127">
        <f t="shared" si="39"/>
        <v>0</v>
      </c>
      <c r="T100" s="504" t="s">
        <v>801</v>
      </c>
      <c r="U100" s="505"/>
      <c r="V100" s="505"/>
      <c r="W100" s="505"/>
      <c r="X100" s="505"/>
      <c r="Y100" s="505"/>
      <c r="Z100" s="505"/>
      <c r="AA100" s="506"/>
      <c r="AB100" s="127">
        <f t="shared" si="37"/>
        <v>0</v>
      </c>
      <c r="AC100" s="144" t="s">
        <v>374</v>
      </c>
      <c r="AD100" s="504" t="s">
        <v>801</v>
      </c>
      <c r="AE100" s="505"/>
      <c r="AF100" s="505"/>
      <c r="AG100" s="505"/>
      <c r="AH100" s="505"/>
      <c r="AI100" s="505"/>
      <c r="AJ100" s="505"/>
      <c r="AK100" s="506"/>
      <c r="AL100" s="17">
        <f>SUM(AD100:AK100)</f>
        <v>0</v>
      </c>
      <c r="AM100" s="504" t="s">
        <v>801</v>
      </c>
      <c r="AN100" s="505"/>
      <c r="AO100" s="505"/>
      <c r="AP100" s="505"/>
      <c r="AQ100" s="505"/>
      <c r="AR100" s="505"/>
      <c r="AS100" s="505"/>
      <c r="AT100" s="506"/>
      <c r="AU100" s="127">
        <f>SUM(AM100:AT100)</f>
        <v>0</v>
      </c>
      <c r="AV100" s="504" t="s">
        <v>801</v>
      </c>
      <c r="AW100" s="505"/>
      <c r="AX100" s="505"/>
      <c r="AY100" s="505"/>
      <c r="AZ100" s="505"/>
      <c r="BA100" s="505"/>
      <c r="BB100" s="505"/>
      <c r="BC100" s="506"/>
      <c r="BD100" s="127">
        <f t="shared" si="38"/>
        <v>0</v>
      </c>
    </row>
    <row r="101" spans="1:57">
      <c r="A101" s="144" t="s">
        <v>375</v>
      </c>
      <c r="B101" s="101">
        <v>0</v>
      </c>
      <c r="C101" s="101">
        <v>0</v>
      </c>
      <c r="D101" s="101">
        <v>1656653.125</v>
      </c>
      <c r="E101" s="101">
        <v>0</v>
      </c>
      <c r="F101" s="101">
        <v>2166.806396484375</v>
      </c>
      <c r="G101" s="101">
        <v>446151.0625</v>
      </c>
      <c r="H101" s="101">
        <v>6935.1435546875</v>
      </c>
      <c r="I101" s="101">
        <v>73221.890625</v>
      </c>
      <c r="J101" s="304">
        <f t="shared" si="36"/>
        <v>2185128.0280761719</v>
      </c>
      <c r="K101" s="101">
        <v>0</v>
      </c>
      <c r="L101" s="101">
        <v>0</v>
      </c>
      <c r="M101" s="101">
        <v>1029320.8125</v>
      </c>
      <c r="N101" s="101">
        <v>0</v>
      </c>
      <c r="O101" s="101">
        <v>1031.053466796875</v>
      </c>
      <c r="P101" s="101">
        <v>301436.5625</v>
      </c>
      <c r="Q101" s="101">
        <v>2742.29638671875</v>
      </c>
      <c r="R101" s="101">
        <v>63792.04296875</v>
      </c>
      <c r="S101" s="304">
        <f t="shared" si="39"/>
        <v>1398322.7678222656</v>
      </c>
      <c r="T101" s="101">
        <v>0</v>
      </c>
      <c r="U101" s="101">
        <v>0</v>
      </c>
      <c r="V101" s="101">
        <v>963604.1875</v>
      </c>
      <c r="W101" s="101">
        <v>0</v>
      </c>
      <c r="X101" s="101">
        <v>1031.053466796875</v>
      </c>
      <c r="Y101" s="101">
        <v>113543.125</v>
      </c>
      <c r="Z101" s="101">
        <v>2742.29638671875</v>
      </c>
      <c r="AA101" s="101">
        <v>63792.04296875</v>
      </c>
      <c r="AB101" s="304">
        <f t="shared" si="37"/>
        <v>1144712.7053222656</v>
      </c>
      <c r="AC101" s="144" t="s">
        <v>375</v>
      </c>
      <c r="AD101" s="101">
        <v>0</v>
      </c>
      <c r="AE101" s="101">
        <v>0</v>
      </c>
      <c r="AF101" s="101">
        <v>1656653.125</v>
      </c>
      <c r="AG101" s="101">
        <v>0</v>
      </c>
      <c r="AH101" s="101">
        <v>2166.806396484375</v>
      </c>
      <c r="AI101" s="101">
        <v>446151.0625</v>
      </c>
      <c r="AJ101" s="101">
        <v>6935.1435546875</v>
      </c>
      <c r="AK101" s="101">
        <v>73221.890625</v>
      </c>
      <c r="AL101" s="304">
        <f t="shared" ref="AL101:AL102" si="51">SUM(AD101:AK101)</f>
        <v>2185128.0280761719</v>
      </c>
      <c r="AM101" s="101">
        <v>0</v>
      </c>
      <c r="AN101" s="101">
        <v>0</v>
      </c>
      <c r="AO101" s="101">
        <v>1029320.8125</v>
      </c>
      <c r="AP101" s="101">
        <v>0</v>
      </c>
      <c r="AQ101" s="101">
        <v>1031.053466796875</v>
      </c>
      <c r="AR101" s="101">
        <v>301436.5625</v>
      </c>
      <c r="AS101" s="101">
        <v>2742.29638671875</v>
      </c>
      <c r="AT101" s="101">
        <v>63792.04296875</v>
      </c>
      <c r="AU101" s="304">
        <f t="shared" ref="AU101:AU102" si="52">SUM(AM101:AT101)</f>
        <v>1398322.7678222656</v>
      </c>
      <c r="AV101" s="101">
        <v>0</v>
      </c>
      <c r="AW101" s="101">
        <v>0</v>
      </c>
      <c r="AX101" s="101">
        <v>963604.1875</v>
      </c>
      <c r="AY101" s="101">
        <v>0</v>
      </c>
      <c r="AZ101" s="101">
        <v>1031.053466796875</v>
      </c>
      <c r="BA101" s="101">
        <v>113543.125</v>
      </c>
      <c r="BB101" s="101">
        <v>2742.29638671875</v>
      </c>
      <c r="BC101" s="101">
        <v>63792.04296875</v>
      </c>
      <c r="BD101" s="304">
        <f t="shared" si="38"/>
        <v>1144712.7053222656</v>
      </c>
    </row>
    <row r="102" spans="1:57">
      <c r="A102" s="144" t="s">
        <v>441</v>
      </c>
      <c r="B102" s="101">
        <v>0</v>
      </c>
      <c r="C102" s="101">
        <v>0</v>
      </c>
      <c r="D102" s="101">
        <v>1360604.25</v>
      </c>
      <c r="E102" s="101">
        <v>0</v>
      </c>
      <c r="F102" s="101">
        <v>25873.16015625</v>
      </c>
      <c r="G102" s="101">
        <v>322649.0625</v>
      </c>
      <c r="H102" s="101">
        <v>9607.0546875</v>
      </c>
      <c r="I102" s="101">
        <v>72678.4609375</v>
      </c>
      <c r="J102" s="304">
        <f t="shared" si="36"/>
        <v>1791411.98828125</v>
      </c>
      <c r="K102" s="101">
        <v>0</v>
      </c>
      <c r="L102" s="101">
        <v>0</v>
      </c>
      <c r="M102" s="101">
        <v>687864.375</v>
      </c>
      <c r="N102" s="101">
        <v>0</v>
      </c>
      <c r="O102" s="101">
        <v>24288.716796875</v>
      </c>
      <c r="P102" s="101">
        <v>206694.84375</v>
      </c>
      <c r="Q102" s="101">
        <v>7705.08984375</v>
      </c>
      <c r="R102" s="101">
        <v>52287.25</v>
      </c>
      <c r="S102" s="304">
        <f t="shared" si="39"/>
        <v>978840.275390625</v>
      </c>
      <c r="T102" s="101">
        <v>0</v>
      </c>
      <c r="U102" s="101">
        <v>0</v>
      </c>
      <c r="V102" s="101">
        <v>671551.9375</v>
      </c>
      <c r="W102" s="101">
        <v>0</v>
      </c>
      <c r="X102" s="101">
        <v>24288.716796875</v>
      </c>
      <c r="Y102" s="101">
        <v>26084.09375</v>
      </c>
      <c r="Z102" s="101">
        <v>7705.08984375</v>
      </c>
      <c r="AA102" s="101">
        <v>52287.25</v>
      </c>
      <c r="AB102" s="304">
        <f t="shared" si="37"/>
        <v>781917.087890625</v>
      </c>
      <c r="AC102" s="144" t="s">
        <v>441</v>
      </c>
      <c r="AD102" s="101">
        <v>0</v>
      </c>
      <c r="AE102" s="101">
        <v>0</v>
      </c>
      <c r="AF102" s="101">
        <v>1360604.25</v>
      </c>
      <c r="AG102" s="101">
        <v>0</v>
      </c>
      <c r="AH102" s="101">
        <v>25873.16015625</v>
      </c>
      <c r="AI102" s="101">
        <v>322649.0625</v>
      </c>
      <c r="AJ102" s="101">
        <v>9607.0546875</v>
      </c>
      <c r="AK102" s="101">
        <v>72678.4609375</v>
      </c>
      <c r="AL102" s="304">
        <f t="shared" si="51"/>
        <v>1791411.98828125</v>
      </c>
      <c r="AM102" s="101">
        <v>0</v>
      </c>
      <c r="AN102" s="101">
        <v>0</v>
      </c>
      <c r="AO102" s="101">
        <v>687864.375</v>
      </c>
      <c r="AP102" s="101">
        <v>0</v>
      </c>
      <c r="AQ102" s="101">
        <v>24288.716796875</v>
      </c>
      <c r="AR102" s="101">
        <v>206694.84375</v>
      </c>
      <c r="AS102" s="101">
        <v>7705.08984375</v>
      </c>
      <c r="AT102" s="101">
        <v>52287.25</v>
      </c>
      <c r="AU102" s="304">
        <f t="shared" si="52"/>
        <v>978840.275390625</v>
      </c>
      <c r="AV102" s="101">
        <v>0</v>
      </c>
      <c r="AW102" s="101">
        <v>0</v>
      </c>
      <c r="AX102" s="101">
        <v>671551.9375</v>
      </c>
      <c r="AY102" s="101">
        <v>0</v>
      </c>
      <c r="AZ102" s="101">
        <v>24288.716796875</v>
      </c>
      <c r="BA102" s="101">
        <v>26084.09375</v>
      </c>
      <c r="BB102" s="101">
        <v>7705.08984375</v>
      </c>
      <c r="BC102" s="101">
        <v>52287.25</v>
      </c>
      <c r="BD102" s="304">
        <f t="shared" si="38"/>
        <v>781917.087890625</v>
      </c>
    </row>
    <row r="103" spans="1:57">
      <c r="A103" s="144" t="s">
        <v>442</v>
      </c>
      <c r="B103" s="101">
        <v>0</v>
      </c>
      <c r="C103" s="101">
        <v>0</v>
      </c>
      <c r="D103" s="101">
        <v>1145481.375</v>
      </c>
      <c r="E103" s="101">
        <v>0</v>
      </c>
      <c r="F103" s="101">
        <v>14557.1259765625</v>
      </c>
      <c r="G103" s="101">
        <v>357111.8125</v>
      </c>
      <c r="H103" s="101">
        <v>7435.34228515625</v>
      </c>
      <c r="I103" s="101">
        <v>87991.5</v>
      </c>
      <c r="J103" s="304">
        <f t="shared" si="36"/>
        <v>1612577.1557617188</v>
      </c>
      <c r="K103" s="101">
        <v>0</v>
      </c>
      <c r="L103" s="101">
        <v>0</v>
      </c>
      <c r="M103" s="101">
        <v>823157</v>
      </c>
      <c r="N103" s="101">
        <v>0</v>
      </c>
      <c r="O103" s="101">
        <v>5456.822265625</v>
      </c>
      <c r="P103" s="101">
        <v>262080.375</v>
      </c>
      <c r="Q103" s="101">
        <v>3180.4287109375</v>
      </c>
      <c r="R103" s="101">
        <v>68959.0703125</v>
      </c>
      <c r="S103" s="304">
        <f t="shared" si="39"/>
        <v>1162833.6962890625</v>
      </c>
      <c r="T103" s="101">
        <v>0</v>
      </c>
      <c r="U103" s="101">
        <v>0</v>
      </c>
      <c r="V103" s="101">
        <v>801810.125</v>
      </c>
      <c r="W103" s="101">
        <v>0</v>
      </c>
      <c r="X103" s="101">
        <v>5456.822265625</v>
      </c>
      <c r="Y103" s="101">
        <v>185381.46875</v>
      </c>
      <c r="Z103" s="101">
        <v>3180.4287109375</v>
      </c>
      <c r="AA103" s="101">
        <v>68959.0703125</v>
      </c>
      <c r="AB103" s="304">
        <f t="shared" si="37"/>
        <v>1064787.9150390625</v>
      </c>
      <c r="AC103" s="144" t="s">
        <v>442</v>
      </c>
      <c r="AD103" s="101">
        <v>0</v>
      </c>
      <c r="AE103" s="101">
        <v>0</v>
      </c>
      <c r="AF103" s="101">
        <v>1985069.625</v>
      </c>
      <c r="AG103" s="101">
        <v>0</v>
      </c>
      <c r="AH103" s="101">
        <v>14557.1259765625</v>
      </c>
      <c r="AI103" s="101">
        <v>357111.8125</v>
      </c>
      <c r="AJ103" s="101">
        <v>7435.33740234375</v>
      </c>
      <c r="AK103" s="101">
        <v>87991.5</v>
      </c>
      <c r="AL103" s="304">
        <f>SUM(AD103:AK103)</f>
        <v>2452165.4008789063</v>
      </c>
      <c r="AM103" s="101">
        <v>0</v>
      </c>
      <c r="AN103" s="101">
        <v>0</v>
      </c>
      <c r="AO103" s="101">
        <v>1408440.75</v>
      </c>
      <c r="AP103" s="101">
        <v>0</v>
      </c>
      <c r="AQ103" s="101">
        <v>5456.822265625</v>
      </c>
      <c r="AR103" s="101">
        <v>262080.375</v>
      </c>
      <c r="AS103" s="101">
        <v>3180.427734375</v>
      </c>
      <c r="AT103" s="101">
        <v>68959.0703125</v>
      </c>
      <c r="AU103" s="304">
        <f>SUM(AM103:AT103)</f>
        <v>1748117.4453125</v>
      </c>
      <c r="AV103" s="101">
        <v>0</v>
      </c>
      <c r="AW103" s="101">
        <v>0</v>
      </c>
      <c r="AX103" s="101">
        <v>915812.875</v>
      </c>
      <c r="AY103" s="101">
        <v>0</v>
      </c>
      <c r="AZ103" s="101">
        <v>5456.822265625</v>
      </c>
      <c r="BA103" s="101">
        <v>141037.71875</v>
      </c>
      <c r="BB103" s="101">
        <v>3180.427734375</v>
      </c>
      <c r="BC103" s="101">
        <v>68959.0703125</v>
      </c>
      <c r="BD103" s="304">
        <f t="shared" si="38"/>
        <v>1134446.9140625</v>
      </c>
    </row>
    <row r="104" spans="1:57">
      <c r="A104" s="144" t="s">
        <v>723</v>
      </c>
      <c r="B104" s="101">
        <v>0</v>
      </c>
      <c r="C104" s="101">
        <v>0</v>
      </c>
      <c r="D104" s="101">
        <v>214933.265625</v>
      </c>
      <c r="E104" s="101">
        <v>0</v>
      </c>
      <c r="F104" s="101">
        <v>1738.54345703125</v>
      </c>
      <c r="G104" s="101">
        <v>16010.1103515625</v>
      </c>
      <c r="H104" s="101">
        <v>2041.604736328125</v>
      </c>
      <c r="I104" s="101">
        <v>4942.01513671875</v>
      </c>
      <c r="J104" s="304">
        <f t="shared" si="36"/>
        <v>239665.53930664063</v>
      </c>
      <c r="K104" s="101">
        <v>0</v>
      </c>
      <c r="L104" s="101">
        <v>0</v>
      </c>
      <c r="M104" s="101">
        <v>151559.46875</v>
      </c>
      <c r="N104" s="101">
        <v>0</v>
      </c>
      <c r="O104" s="101">
        <v>1082.1904296875</v>
      </c>
      <c r="P104" s="101">
        <v>12566.783203125</v>
      </c>
      <c r="Q104" s="101">
        <v>529.0909423828125</v>
      </c>
      <c r="R104" s="101">
        <v>3819.27099609375</v>
      </c>
      <c r="S104" s="304">
        <f t="shared" si="39"/>
        <v>169556.80432128906</v>
      </c>
      <c r="T104" s="101">
        <v>0</v>
      </c>
      <c r="U104" s="101">
        <v>0</v>
      </c>
      <c r="V104" s="101">
        <v>151559.46875</v>
      </c>
      <c r="W104" s="101">
        <v>0</v>
      </c>
      <c r="X104" s="101">
        <v>1082.1904296875</v>
      </c>
      <c r="Y104" s="101">
        <v>12044.3701171875</v>
      </c>
      <c r="Z104" s="101">
        <v>529.0909423828125</v>
      </c>
      <c r="AA104" s="101">
        <v>3819.27099609375</v>
      </c>
      <c r="AB104" s="304">
        <f t="shared" si="37"/>
        <v>169034.39123535156</v>
      </c>
      <c r="AC104" s="144" t="s">
        <v>723</v>
      </c>
      <c r="AD104" s="101">
        <v>0</v>
      </c>
      <c r="AE104" s="101">
        <v>0</v>
      </c>
      <c r="AF104" s="101">
        <v>382683.65625</v>
      </c>
      <c r="AG104" s="101">
        <v>0</v>
      </c>
      <c r="AH104" s="101">
        <v>1738.54345703125</v>
      </c>
      <c r="AI104" s="101">
        <v>16010.1103515625</v>
      </c>
      <c r="AJ104" s="101">
        <v>2041.604736328125</v>
      </c>
      <c r="AK104" s="101">
        <v>4942.01513671875</v>
      </c>
      <c r="AL104" s="304">
        <f>SUM(AD104:AK104)</f>
        <v>407415.92993164063</v>
      </c>
      <c r="AM104" s="101">
        <v>0</v>
      </c>
      <c r="AN104" s="101">
        <v>0</v>
      </c>
      <c r="AO104" s="101">
        <v>268499.625</v>
      </c>
      <c r="AP104" s="101">
        <v>0</v>
      </c>
      <c r="AQ104" s="101">
        <v>1082.1904296875</v>
      </c>
      <c r="AR104" s="101">
        <v>12566.783203125</v>
      </c>
      <c r="AS104" s="101">
        <v>529.0909423828125</v>
      </c>
      <c r="AT104" s="101">
        <v>3819.27099609375</v>
      </c>
      <c r="AU104" s="304">
        <f>SUM(AM104:AT104)</f>
        <v>286496.96057128906</v>
      </c>
      <c r="AV104" s="101">
        <v>0</v>
      </c>
      <c r="AW104" s="101">
        <v>0</v>
      </c>
      <c r="AX104" s="101">
        <v>268499.625</v>
      </c>
      <c r="AY104" s="101">
        <v>0</v>
      </c>
      <c r="AZ104" s="101">
        <v>1082.1904296875</v>
      </c>
      <c r="BA104" s="101">
        <v>12044.3701171875</v>
      </c>
      <c r="BB104" s="101">
        <v>529.0909423828125</v>
      </c>
      <c r="BC104" s="101">
        <v>3819.27099609375</v>
      </c>
      <c r="BD104" s="304">
        <f t="shared" si="38"/>
        <v>285974.54748535156</v>
      </c>
    </row>
    <row r="105" spans="1:57">
      <c r="A105" s="144" t="s">
        <v>376</v>
      </c>
      <c r="B105" s="507" t="s">
        <v>766</v>
      </c>
      <c r="C105" s="507"/>
      <c r="D105" s="507"/>
      <c r="E105" s="507"/>
      <c r="F105" s="507"/>
      <c r="G105" s="507"/>
      <c r="H105" s="507"/>
      <c r="I105" s="507"/>
      <c r="J105" s="507"/>
      <c r="K105" s="507"/>
      <c r="L105" s="507"/>
      <c r="M105" s="507"/>
      <c r="N105" s="507"/>
      <c r="O105" s="507"/>
      <c r="P105" s="507"/>
      <c r="Q105" s="507"/>
      <c r="R105" s="507"/>
      <c r="S105" s="507"/>
      <c r="T105" s="507"/>
      <c r="U105" s="507"/>
      <c r="V105" s="507"/>
      <c r="W105" s="507"/>
      <c r="X105" s="507"/>
      <c r="Y105" s="507"/>
      <c r="Z105" s="507"/>
      <c r="AA105" s="507"/>
      <c r="AB105" s="17">
        <f t="shared" si="37"/>
        <v>0</v>
      </c>
      <c r="AC105" s="144" t="s">
        <v>376</v>
      </c>
      <c r="AD105" s="507" t="s">
        <v>766</v>
      </c>
      <c r="AE105" s="507"/>
      <c r="AF105" s="507"/>
      <c r="AG105" s="507"/>
      <c r="AH105" s="507"/>
      <c r="AI105" s="507"/>
      <c r="AJ105" s="507"/>
      <c r="AK105" s="507"/>
      <c r="AL105" s="507"/>
      <c r="AM105" s="507"/>
      <c r="AN105" s="507"/>
      <c r="AO105" s="507"/>
      <c r="AP105" s="507"/>
      <c r="AQ105" s="507"/>
      <c r="AR105" s="507"/>
      <c r="AS105" s="507"/>
      <c r="AT105" s="507"/>
      <c r="AU105" s="507"/>
      <c r="AV105" s="507"/>
      <c r="AW105" s="507"/>
      <c r="AX105" s="507"/>
      <c r="AY105" s="507"/>
      <c r="AZ105" s="507"/>
      <c r="BA105" s="507"/>
      <c r="BB105" s="507"/>
      <c r="BC105" s="507"/>
      <c r="BD105" s="17">
        <f t="shared" si="38"/>
        <v>0</v>
      </c>
    </row>
    <row r="106" spans="1:57">
      <c r="A106" s="144" t="s">
        <v>443</v>
      </c>
      <c r="B106" s="101">
        <v>0</v>
      </c>
      <c r="C106" s="101">
        <v>0</v>
      </c>
      <c r="D106" s="101">
        <v>2166506</v>
      </c>
      <c r="E106" s="101">
        <v>0</v>
      </c>
      <c r="F106" s="101">
        <v>13722.513671875</v>
      </c>
      <c r="G106" s="101">
        <v>467928.5625</v>
      </c>
      <c r="H106" s="101">
        <v>1321.158203125</v>
      </c>
      <c r="I106" s="101">
        <v>63961.84375</v>
      </c>
      <c r="J106" s="304">
        <f t="shared" si="36"/>
        <v>2713440.078125</v>
      </c>
      <c r="K106" s="101">
        <v>0</v>
      </c>
      <c r="L106" s="101">
        <v>0</v>
      </c>
      <c r="M106" s="101">
        <v>1747270.375</v>
      </c>
      <c r="N106" s="101">
        <v>0</v>
      </c>
      <c r="O106" s="101">
        <v>10643.6220703125</v>
      </c>
      <c r="P106" s="101">
        <v>372412.71875</v>
      </c>
      <c r="Q106" s="101">
        <v>708.709228515625</v>
      </c>
      <c r="R106" s="101">
        <v>50168.33203125</v>
      </c>
      <c r="S106" s="304">
        <f t="shared" si="39"/>
        <v>2181203.7570800781</v>
      </c>
      <c r="T106" s="101">
        <v>0</v>
      </c>
      <c r="U106" s="101">
        <v>0</v>
      </c>
      <c r="V106" s="101">
        <v>1739892.875</v>
      </c>
      <c r="W106" s="101">
        <v>0</v>
      </c>
      <c r="X106" s="101">
        <v>10643.6220703125</v>
      </c>
      <c r="Y106" s="101">
        <v>178188.34375</v>
      </c>
      <c r="Z106" s="101">
        <v>708.709228515625</v>
      </c>
      <c r="AA106" s="101">
        <v>50168.33203125</v>
      </c>
      <c r="AB106" s="304">
        <f t="shared" si="37"/>
        <v>1979601.8820800781</v>
      </c>
      <c r="AC106" s="144" t="s">
        <v>443</v>
      </c>
      <c r="AD106" s="101">
        <v>0</v>
      </c>
      <c r="AE106" s="101">
        <v>0</v>
      </c>
      <c r="AF106" s="101">
        <v>2166506</v>
      </c>
      <c r="AG106" s="101">
        <v>0</v>
      </c>
      <c r="AH106" s="101">
        <v>13722.513671875</v>
      </c>
      <c r="AI106" s="101">
        <v>467928.5625</v>
      </c>
      <c r="AJ106" s="101">
        <v>1321.158203125</v>
      </c>
      <c r="AK106" s="101">
        <v>63961.84375</v>
      </c>
      <c r="AL106" s="304">
        <f t="shared" ref="AL106" si="53">SUM(AD106:AK106)</f>
        <v>2713440.078125</v>
      </c>
      <c r="AM106" s="101">
        <v>0</v>
      </c>
      <c r="AN106" s="101">
        <v>0</v>
      </c>
      <c r="AO106" s="101">
        <v>1747270.375</v>
      </c>
      <c r="AP106" s="101">
        <v>0</v>
      </c>
      <c r="AQ106" s="101">
        <v>10643.6220703125</v>
      </c>
      <c r="AR106" s="101">
        <v>372412.71875</v>
      </c>
      <c r="AS106" s="101">
        <v>708.709228515625</v>
      </c>
      <c r="AT106" s="101">
        <v>50168.33203125</v>
      </c>
      <c r="AU106" s="304">
        <f t="shared" ref="AU106" si="54">SUM(AM106:AT106)</f>
        <v>2181203.7570800781</v>
      </c>
      <c r="AV106" s="101">
        <v>0</v>
      </c>
      <c r="AW106" s="101">
        <v>0</v>
      </c>
      <c r="AX106" s="101">
        <v>1739892.875</v>
      </c>
      <c r="AY106" s="101">
        <v>0</v>
      </c>
      <c r="AZ106" s="101">
        <v>10643.6220703125</v>
      </c>
      <c r="BA106" s="101">
        <v>178188.34375</v>
      </c>
      <c r="BB106" s="101">
        <v>708.709228515625</v>
      </c>
      <c r="BC106" s="101">
        <v>50168.33203125</v>
      </c>
      <c r="BD106" s="304">
        <f t="shared" si="38"/>
        <v>1979601.8820800781</v>
      </c>
    </row>
    <row r="107" spans="1:57">
      <c r="A107" s="144" t="s">
        <v>524</v>
      </c>
      <c r="B107" s="144"/>
      <c r="C107" s="144"/>
      <c r="D107" s="144"/>
      <c r="E107" s="144"/>
      <c r="F107" s="144"/>
      <c r="G107" s="144"/>
      <c r="H107" s="144"/>
      <c r="I107" s="144"/>
      <c r="J107" s="17">
        <f t="shared" si="36"/>
        <v>0</v>
      </c>
      <c r="K107" s="144"/>
      <c r="L107" s="144"/>
      <c r="M107" s="144"/>
      <c r="N107" s="144"/>
      <c r="O107" s="144"/>
      <c r="P107" s="144"/>
      <c r="Q107" s="144"/>
      <c r="R107" s="144"/>
      <c r="S107" s="17">
        <f t="shared" si="39"/>
        <v>0</v>
      </c>
      <c r="T107" s="144"/>
      <c r="U107" s="144"/>
      <c r="V107" s="144"/>
      <c r="W107" s="144"/>
      <c r="X107" s="144"/>
      <c r="Y107" s="144"/>
      <c r="Z107" s="144"/>
      <c r="AA107" s="144"/>
      <c r="AB107" s="17">
        <f t="shared" si="37"/>
        <v>0</v>
      </c>
      <c r="AC107" s="144" t="s">
        <v>524</v>
      </c>
      <c r="AD107" s="127"/>
      <c r="AE107" s="127"/>
      <c r="AF107" s="127"/>
      <c r="AG107" s="127"/>
      <c r="AH107" s="127"/>
      <c r="AI107" s="127"/>
      <c r="AJ107" s="127"/>
      <c r="AK107" s="127"/>
      <c r="AL107" s="17"/>
      <c r="AM107" s="127"/>
      <c r="AN107" s="127"/>
      <c r="AO107" s="127"/>
      <c r="AP107" s="127"/>
      <c r="AQ107" s="127"/>
      <c r="AR107" s="127"/>
      <c r="AS107" s="127"/>
      <c r="AT107" s="127"/>
      <c r="AU107" s="17"/>
      <c r="AV107" s="127"/>
      <c r="AW107" s="127"/>
      <c r="AX107" s="127"/>
      <c r="AY107" s="127"/>
      <c r="AZ107" s="127"/>
      <c r="BA107" s="127"/>
      <c r="BB107" s="127"/>
      <c r="BC107" s="127"/>
      <c r="BD107" s="17"/>
    </row>
    <row r="108" spans="1:57">
      <c r="A108" s="144" t="s">
        <v>377</v>
      </c>
      <c r="B108" s="507" t="s">
        <v>766</v>
      </c>
      <c r="C108" s="507"/>
      <c r="D108" s="507"/>
      <c r="E108" s="507"/>
      <c r="F108" s="507"/>
      <c r="G108" s="507"/>
      <c r="H108" s="507"/>
      <c r="I108" s="507"/>
      <c r="J108" s="507"/>
      <c r="K108" s="507"/>
      <c r="L108" s="507"/>
      <c r="M108" s="507"/>
      <c r="N108" s="507"/>
      <c r="O108" s="507"/>
      <c r="P108" s="507"/>
      <c r="Q108" s="507"/>
      <c r="R108" s="507"/>
      <c r="S108" s="507"/>
      <c r="T108" s="507"/>
      <c r="U108" s="507"/>
      <c r="V108" s="507"/>
      <c r="W108" s="507"/>
      <c r="X108" s="507"/>
      <c r="Y108" s="507"/>
      <c r="Z108" s="507"/>
      <c r="AA108" s="507"/>
      <c r="AB108" s="17">
        <f t="shared" si="37"/>
        <v>0</v>
      </c>
      <c r="AC108" s="144" t="s">
        <v>377</v>
      </c>
      <c r="AD108" s="507" t="s">
        <v>766</v>
      </c>
      <c r="AE108" s="507"/>
      <c r="AF108" s="507"/>
      <c r="AG108" s="507"/>
      <c r="AH108" s="507"/>
      <c r="AI108" s="507"/>
      <c r="AJ108" s="507"/>
      <c r="AK108" s="507"/>
      <c r="AL108" s="507"/>
      <c r="AM108" s="507"/>
      <c r="AN108" s="507"/>
      <c r="AO108" s="507"/>
      <c r="AP108" s="507"/>
      <c r="AQ108" s="507"/>
      <c r="AR108" s="507"/>
      <c r="AS108" s="507"/>
      <c r="AT108" s="507"/>
      <c r="AU108" s="507"/>
      <c r="AV108" s="507"/>
      <c r="AW108" s="507"/>
      <c r="AX108" s="507"/>
      <c r="AY108" s="507"/>
      <c r="AZ108" s="507"/>
      <c r="BA108" s="507"/>
      <c r="BB108" s="507"/>
      <c r="BC108" s="507"/>
      <c r="BD108" s="17">
        <f t="shared" si="38"/>
        <v>0</v>
      </c>
    </row>
    <row r="109" spans="1:57">
      <c r="A109" s="144" t="s">
        <v>444</v>
      </c>
      <c r="B109" s="101">
        <v>0</v>
      </c>
      <c r="C109" s="101">
        <v>0</v>
      </c>
      <c r="D109" s="101">
        <v>646408.125</v>
      </c>
      <c r="E109" s="101">
        <v>0</v>
      </c>
      <c r="F109" s="101">
        <v>4762.22216796875</v>
      </c>
      <c r="G109" s="101">
        <v>315359.625</v>
      </c>
      <c r="H109" s="101">
        <v>70925.5703125</v>
      </c>
      <c r="I109" s="101">
        <v>88544.875</v>
      </c>
      <c r="J109" s="304">
        <f t="shared" si="36"/>
        <v>1126000.4174804688</v>
      </c>
      <c r="K109" s="101">
        <v>0</v>
      </c>
      <c r="L109" s="101">
        <v>0</v>
      </c>
      <c r="M109" s="101">
        <v>469157.34375</v>
      </c>
      <c r="N109" s="101">
        <v>0</v>
      </c>
      <c r="O109" s="101">
        <v>3283.943359375</v>
      </c>
      <c r="P109" s="101">
        <v>229542.1875</v>
      </c>
      <c r="Q109" s="101">
        <v>9148.078125</v>
      </c>
      <c r="R109" s="101">
        <v>69732.9921875</v>
      </c>
      <c r="S109" s="304">
        <f t="shared" si="39"/>
        <v>780864.544921875</v>
      </c>
      <c r="T109" s="101">
        <v>0</v>
      </c>
      <c r="U109" s="101">
        <v>0</v>
      </c>
      <c r="V109" s="101">
        <v>469085.875</v>
      </c>
      <c r="W109" s="101">
        <v>0</v>
      </c>
      <c r="X109" s="101">
        <v>3283.943359375</v>
      </c>
      <c r="Y109" s="101">
        <v>196182.53125</v>
      </c>
      <c r="Z109" s="101">
        <v>9148.078125</v>
      </c>
      <c r="AA109" s="101">
        <v>69732.9921875</v>
      </c>
      <c r="AB109" s="17">
        <f t="shared" si="37"/>
        <v>747433.419921875</v>
      </c>
      <c r="AC109" s="144" t="s">
        <v>444</v>
      </c>
      <c r="AD109" s="101">
        <v>0</v>
      </c>
      <c r="AE109" s="101">
        <v>0</v>
      </c>
      <c r="AF109" s="101">
        <v>885140.125</v>
      </c>
      <c r="AG109" s="101">
        <v>0</v>
      </c>
      <c r="AH109" s="101">
        <v>0</v>
      </c>
      <c r="AI109" s="101">
        <v>0</v>
      </c>
      <c r="AJ109" s="101">
        <v>-64868.19140625</v>
      </c>
      <c r="AK109" s="101">
        <v>0</v>
      </c>
      <c r="AL109" s="304">
        <f>SUM(AD109:AK109)</f>
        <v>820271.93359375</v>
      </c>
      <c r="AM109" s="101">
        <v>0</v>
      </c>
      <c r="AN109" s="101">
        <v>0</v>
      </c>
      <c r="AO109" s="101">
        <v>594910</v>
      </c>
      <c r="AP109" s="101">
        <v>0</v>
      </c>
      <c r="AQ109" s="101">
        <v>0</v>
      </c>
      <c r="AR109" s="101">
        <v>0</v>
      </c>
      <c r="AS109" s="101">
        <v>-5641.04052734375</v>
      </c>
      <c r="AT109" s="101">
        <v>0</v>
      </c>
      <c r="AU109" s="304">
        <f>SUM(AM109:AT109)</f>
        <v>589268.95947265625</v>
      </c>
      <c r="AV109" s="101">
        <v>0</v>
      </c>
      <c r="AW109" s="101">
        <v>0</v>
      </c>
      <c r="AX109" s="101">
        <v>212069.125</v>
      </c>
      <c r="AY109" s="101">
        <v>0</v>
      </c>
      <c r="AZ109" s="101">
        <v>0</v>
      </c>
      <c r="BA109" s="101">
        <v>-45872.3125</v>
      </c>
      <c r="BB109" s="101">
        <v>0</v>
      </c>
      <c r="BC109" s="101">
        <v>0</v>
      </c>
      <c r="BD109" s="304">
        <f t="shared" si="38"/>
        <v>166196.8125</v>
      </c>
    </row>
    <row r="110" spans="1:57">
      <c r="A110" s="144" t="s">
        <v>378</v>
      </c>
      <c r="B110" s="507" t="s">
        <v>766</v>
      </c>
      <c r="C110" s="507"/>
      <c r="D110" s="507"/>
      <c r="E110" s="507"/>
      <c r="F110" s="507"/>
      <c r="G110" s="507"/>
      <c r="H110" s="507"/>
      <c r="I110" s="507"/>
      <c r="J110" s="507"/>
      <c r="K110" s="507"/>
      <c r="L110" s="507"/>
      <c r="M110" s="507"/>
      <c r="N110" s="507"/>
      <c r="O110" s="507"/>
      <c r="P110" s="507"/>
      <c r="Q110" s="507"/>
      <c r="R110" s="507"/>
      <c r="S110" s="507"/>
      <c r="T110" s="507"/>
      <c r="U110" s="507"/>
      <c r="V110" s="507"/>
      <c r="W110" s="507"/>
      <c r="X110" s="507"/>
      <c r="Y110" s="507"/>
      <c r="Z110" s="507"/>
      <c r="AA110" s="507"/>
      <c r="AB110" s="17">
        <f t="shared" si="37"/>
        <v>0</v>
      </c>
      <c r="AC110" s="144" t="s">
        <v>378</v>
      </c>
      <c r="AD110" s="507" t="s">
        <v>766</v>
      </c>
      <c r="AE110" s="507"/>
      <c r="AF110" s="507"/>
      <c r="AG110" s="507"/>
      <c r="AH110" s="507"/>
      <c r="AI110" s="507"/>
      <c r="AJ110" s="507"/>
      <c r="AK110" s="507"/>
      <c r="AL110" s="507"/>
      <c r="AM110" s="507"/>
      <c r="AN110" s="507"/>
      <c r="AO110" s="507"/>
      <c r="AP110" s="507"/>
      <c r="AQ110" s="507"/>
      <c r="AR110" s="507"/>
      <c r="AS110" s="507"/>
      <c r="AT110" s="507"/>
      <c r="AU110" s="507"/>
      <c r="AV110" s="507"/>
      <c r="AW110" s="507"/>
      <c r="AX110" s="507"/>
      <c r="AY110" s="507"/>
      <c r="AZ110" s="507"/>
      <c r="BA110" s="507"/>
      <c r="BB110" s="507"/>
      <c r="BC110" s="507"/>
      <c r="BD110" s="17">
        <f t="shared" si="38"/>
        <v>0</v>
      </c>
    </row>
    <row r="111" spans="1:57">
      <c r="A111" s="144" t="s">
        <v>445</v>
      </c>
      <c r="B111" s="101">
        <v>0</v>
      </c>
      <c r="C111" s="101">
        <v>0</v>
      </c>
      <c r="D111" s="101">
        <v>3022502.75</v>
      </c>
      <c r="E111" s="101">
        <v>0</v>
      </c>
      <c r="F111" s="101">
        <v>12732.255859375</v>
      </c>
      <c r="G111" s="101">
        <v>363387.28125</v>
      </c>
      <c r="H111" s="101">
        <v>25524.298828125</v>
      </c>
      <c r="I111" s="101">
        <v>98837.4296875</v>
      </c>
      <c r="J111" s="304">
        <f t="shared" si="36"/>
        <v>3522984.015625</v>
      </c>
      <c r="K111" s="101">
        <v>0</v>
      </c>
      <c r="L111" s="101">
        <v>0</v>
      </c>
      <c r="M111" s="101">
        <v>2163866.5</v>
      </c>
      <c r="N111" s="101">
        <v>0</v>
      </c>
      <c r="O111" s="101">
        <v>7206.87353515625</v>
      </c>
      <c r="P111" s="101">
        <v>271958.625</v>
      </c>
      <c r="Q111" s="101">
        <v>4843.966796875</v>
      </c>
      <c r="R111" s="101">
        <v>78805.3984375</v>
      </c>
      <c r="S111" s="304">
        <f t="shared" si="39"/>
        <v>2526681.3637695313</v>
      </c>
      <c r="T111" s="101">
        <v>0</v>
      </c>
      <c r="U111" s="101">
        <v>0</v>
      </c>
      <c r="V111" s="101">
        <v>2152755.25</v>
      </c>
      <c r="W111" s="101">
        <v>0</v>
      </c>
      <c r="X111" s="101">
        <v>7206.87353515625</v>
      </c>
      <c r="Y111" s="101">
        <v>172335.59375</v>
      </c>
      <c r="Z111" s="101">
        <v>4843.966796875</v>
      </c>
      <c r="AA111" s="101">
        <v>78805.3984375</v>
      </c>
      <c r="AB111" s="304">
        <f t="shared" si="37"/>
        <v>2415947.0825195313</v>
      </c>
      <c r="AC111" s="144" t="s">
        <v>445</v>
      </c>
      <c r="AD111" s="101">
        <v>0</v>
      </c>
      <c r="AE111" s="101">
        <v>0</v>
      </c>
      <c r="AF111" s="101">
        <v>580431.75</v>
      </c>
      <c r="AG111" s="101">
        <v>0</v>
      </c>
      <c r="AH111" s="101">
        <v>0</v>
      </c>
      <c r="AI111" s="101">
        <v>0</v>
      </c>
      <c r="AJ111" s="101">
        <v>-21509.98046875</v>
      </c>
      <c r="AK111" s="101">
        <v>0</v>
      </c>
      <c r="AL111" s="304">
        <f t="shared" ref="AL111:AL116" si="55">SUM(AD111:AK111)</f>
        <v>558921.76953125</v>
      </c>
      <c r="AM111" s="101">
        <v>0</v>
      </c>
      <c r="AN111" s="101">
        <v>0</v>
      </c>
      <c r="AO111" s="101">
        <v>404623.75</v>
      </c>
      <c r="AP111" s="101">
        <v>0</v>
      </c>
      <c r="AQ111" s="101">
        <v>0</v>
      </c>
      <c r="AR111" s="101">
        <v>0</v>
      </c>
      <c r="AS111" s="101">
        <v>-2829.321044921875</v>
      </c>
      <c r="AT111" s="101">
        <v>0</v>
      </c>
      <c r="AU111" s="304">
        <f t="shared" ref="AU111:AU116" si="56">SUM(AM111:AT111)</f>
        <v>401794.42895507813</v>
      </c>
      <c r="AV111" s="101">
        <v>0</v>
      </c>
      <c r="AW111" s="101">
        <v>0</v>
      </c>
      <c r="AX111" s="101">
        <v>262648.25</v>
      </c>
      <c r="AY111" s="101">
        <v>0</v>
      </c>
      <c r="AZ111" s="101">
        <v>0</v>
      </c>
      <c r="BA111" s="101">
        <v>-10850.65625</v>
      </c>
      <c r="BB111" s="101">
        <v>0</v>
      </c>
      <c r="BC111" s="101">
        <v>0</v>
      </c>
      <c r="BD111" s="304">
        <f t="shared" si="38"/>
        <v>251797.59375</v>
      </c>
      <c r="BE111" s="304"/>
    </row>
    <row r="112" spans="1:57">
      <c r="A112" s="144" t="s">
        <v>525</v>
      </c>
      <c r="B112" s="305">
        <v>0</v>
      </c>
      <c r="C112" s="305">
        <v>0</v>
      </c>
      <c r="D112" s="305">
        <v>204648.15625</v>
      </c>
      <c r="E112" s="305">
        <v>0</v>
      </c>
      <c r="F112" s="305">
        <v>0</v>
      </c>
      <c r="G112" s="305">
        <v>21413.953125</v>
      </c>
      <c r="H112" s="305">
        <v>4186.388671875</v>
      </c>
      <c r="I112" s="305">
        <v>5328.8056640625</v>
      </c>
      <c r="J112" s="304">
        <f t="shared" si="36"/>
        <v>235577.3037109375</v>
      </c>
      <c r="K112" s="101">
        <v>0</v>
      </c>
      <c r="L112" s="305">
        <v>0</v>
      </c>
      <c r="M112" s="305">
        <v>145667.40625</v>
      </c>
      <c r="N112" s="305">
        <v>0</v>
      </c>
      <c r="O112" s="305">
        <v>0</v>
      </c>
      <c r="P112" s="305">
        <v>14677.26171875</v>
      </c>
      <c r="Q112" s="305">
        <v>907.734375</v>
      </c>
      <c r="R112" s="305">
        <v>4384.30078125</v>
      </c>
      <c r="S112" s="304">
        <f t="shared" si="39"/>
        <v>165636.703125</v>
      </c>
      <c r="T112" s="101">
        <v>0</v>
      </c>
      <c r="U112" s="305">
        <v>0</v>
      </c>
      <c r="V112" s="305">
        <v>145226.890625</v>
      </c>
      <c r="W112" s="305">
        <v>0</v>
      </c>
      <c r="X112" s="305">
        <v>0</v>
      </c>
      <c r="Y112" s="305">
        <v>11860.0517578125</v>
      </c>
      <c r="Z112" s="305">
        <v>907.734375</v>
      </c>
      <c r="AA112" s="305">
        <v>4384.30078125</v>
      </c>
      <c r="AB112" s="304">
        <f t="shared" si="37"/>
        <v>162378.9775390625</v>
      </c>
      <c r="AC112" s="144" t="s">
        <v>525</v>
      </c>
      <c r="AD112" s="101">
        <v>0</v>
      </c>
      <c r="AE112" s="101">
        <v>0</v>
      </c>
      <c r="AF112" s="101">
        <v>40138.734375</v>
      </c>
      <c r="AG112" s="101">
        <v>0</v>
      </c>
      <c r="AH112" s="101">
        <v>0</v>
      </c>
      <c r="AI112" s="101">
        <v>0</v>
      </c>
      <c r="AJ112" s="101">
        <v>-1989.828857421875</v>
      </c>
      <c r="AK112" s="101">
        <v>0</v>
      </c>
      <c r="AL112" s="304">
        <f t="shared" si="55"/>
        <v>38148.905517578125</v>
      </c>
      <c r="AM112" s="101">
        <v>0</v>
      </c>
      <c r="AN112" s="101">
        <v>0</v>
      </c>
      <c r="AO112" s="101">
        <v>27981.03125</v>
      </c>
      <c r="AP112" s="101">
        <v>0</v>
      </c>
      <c r="AQ112" s="101">
        <v>0</v>
      </c>
      <c r="AR112" s="101">
        <v>0</v>
      </c>
      <c r="AS112" s="101">
        <v>-248.83056640625</v>
      </c>
      <c r="AT112" s="101">
        <v>0</v>
      </c>
      <c r="AU112" s="304">
        <f t="shared" si="56"/>
        <v>27732.20068359375</v>
      </c>
      <c r="AV112" s="101">
        <v>0</v>
      </c>
      <c r="AW112" s="101">
        <v>0</v>
      </c>
      <c r="AX112" s="101">
        <v>27981.03125</v>
      </c>
      <c r="AY112" s="101">
        <v>0</v>
      </c>
      <c r="AZ112" s="101">
        <v>0</v>
      </c>
      <c r="BA112" s="101">
        <v>0</v>
      </c>
      <c r="BB112" s="101">
        <v>0</v>
      </c>
      <c r="BC112" s="101">
        <v>0</v>
      </c>
      <c r="BD112" s="304">
        <f t="shared" si="38"/>
        <v>27981.03125</v>
      </c>
    </row>
    <row r="113" spans="1:56">
      <c r="A113" s="144" t="s">
        <v>379</v>
      </c>
      <c r="B113" s="101">
        <v>0</v>
      </c>
      <c r="C113" s="101">
        <v>0</v>
      </c>
      <c r="D113" s="101">
        <v>2113864.5</v>
      </c>
      <c r="E113" s="101">
        <v>0</v>
      </c>
      <c r="F113" s="101">
        <v>4418.30078125</v>
      </c>
      <c r="G113" s="101">
        <v>784507.875</v>
      </c>
      <c r="H113" s="101">
        <v>14339.8388671875</v>
      </c>
      <c r="I113" s="101">
        <v>243571.359375</v>
      </c>
      <c r="J113" s="304">
        <f t="shared" si="36"/>
        <v>3160701.8740234375</v>
      </c>
      <c r="K113" s="101">
        <v>0</v>
      </c>
      <c r="L113" s="101">
        <v>0</v>
      </c>
      <c r="M113" s="101">
        <v>1217021.25</v>
      </c>
      <c r="N113" s="101">
        <v>0</v>
      </c>
      <c r="O113" s="101">
        <v>2768.4033203125</v>
      </c>
      <c r="P113" s="101">
        <v>501886.4375</v>
      </c>
      <c r="Q113" s="101">
        <v>7732.14306640625</v>
      </c>
      <c r="R113" s="101">
        <v>200368.78125</v>
      </c>
      <c r="S113" s="304">
        <f t="shared" si="39"/>
        <v>1929777.0151367188</v>
      </c>
      <c r="T113" s="101">
        <v>0</v>
      </c>
      <c r="U113" s="101">
        <v>0</v>
      </c>
      <c r="V113" s="101">
        <v>1185708.5</v>
      </c>
      <c r="W113" s="101">
        <v>0</v>
      </c>
      <c r="X113" s="101">
        <v>2768.4033203125</v>
      </c>
      <c r="Y113" s="101">
        <v>146504.828125</v>
      </c>
      <c r="Z113" s="101">
        <v>7732.14306640625</v>
      </c>
      <c r="AA113" s="101">
        <v>200368.78125</v>
      </c>
      <c r="AB113" s="304">
        <f t="shared" si="37"/>
        <v>1543082.6557617188</v>
      </c>
      <c r="AC113" s="144" t="s">
        <v>379</v>
      </c>
      <c r="AD113" s="101">
        <v>0</v>
      </c>
      <c r="AE113" s="101">
        <v>0</v>
      </c>
      <c r="AF113" s="101">
        <v>2113864.5</v>
      </c>
      <c r="AG113" s="101">
        <v>0</v>
      </c>
      <c r="AH113" s="101">
        <v>4418.30078125</v>
      </c>
      <c r="AI113" s="101">
        <v>784507.875</v>
      </c>
      <c r="AJ113" s="101">
        <v>14339.8388671875</v>
      </c>
      <c r="AK113" s="101">
        <v>243571.359375</v>
      </c>
      <c r="AL113" s="304">
        <f t="shared" si="55"/>
        <v>3160701.8740234375</v>
      </c>
      <c r="AM113" s="101">
        <v>0</v>
      </c>
      <c r="AN113" s="101">
        <v>0</v>
      </c>
      <c r="AO113" s="101">
        <v>1217021.25</v>
      </c>
      <c r="AP113" s="101">
        <v>0</v>
      </c>
      <c r="AQ113" s="101">
        <v>2768.4033203125</v>
      </c>
      <c r="AR113" s="101">
        <v>501886.4375</v>
      </c>
      <c r="AS113" s="101">
        <v>7732.14306640625</v>
      </c>
      <c r="AT113" s="101">
        <v>200368.78125</v>
      </c>
      <c r="AU113" s="304">
        <f t="shared" si="56"/>
        <v>1929777.0151367188</v>
      </c>
      <c r="AV113" s="101">
        <v>0</v>
      </c>
      <c r="AW113" s="101">
        <v>0</v>
      </c>
      <c r="AX113" s="101">
        <v>1185708.5</v>
      </c>
      <c r="AY113" s="101">
        <v>0</v>
      </c>
      <c r="AZ113" s="101">
        <v>2768.4033203125</v>
      </c>
      <c r="BA113" s="101">
        <v>146504.828125</v>
      </c>
      <c r="BB113" s="101">
        <v>7732.14306640625</v>
      </c>
      <c r="BC113" s="101">
        <v>200368.78125</v>
      </c>
      <c r="BD113" s="304">
        <f t="shared" si="38"/>
        <v>1543082.6557617188</v>
      </c>
    </row>
    <row r="114" spans="1:56">
      <c r="A114" s="144" t="s">
        <v>446</v>
      </c>
      <c r="B114" s="101">
        <v>0</v>
      </c>
      <c r="C114" s="101">
        <v>0</v>
      </c>
      <c r="D114" s="101">
        <v>924645</v>
      </c>
      <c r="E114" s="101">
        <v>0</v>
      </c>
      <c r="F114" s="101">
        <v>8215.626953125</v>
      </c>
      <c r="G114" s="101">
        <v>117226.2265625</v>
      </c>
      <c r="H114" s="101">
        <v>12205.9345703125</v>
      </c>
      <c r="I114" s="101">
        <v>38403.85546875</v>
      </c>
      <c r="J114" s="304">
        <f t="shared" si="36"/>
        <v>1100696.6435546875</v>
      </c>
      <c r="K114" s="101">
        <v>0</v>
      </c>
      <c r="L114" s="101">
        <v>0</v>
      </c>
      <c r="M114" s="101">
        <v>622599.6875</v>
      </c>
      <c r="N114" s="101">
        <v>0</v>
      </c>
      <c r="O114" s="101">
        <v>7484.86181640625</v>
      </c>
      <c r="P114" s="101">
        <v>98803.4375</v>
      </c>
      <c r="Q114" s="101">
        <v>7325.2001953125</v>
      </c>
      <c r="R114" s="101">
        <v>28102.45703125</v>
      </c>
      <c r="S114" s="304">
        <f t="shared" si="39"/>
        <v>764315.64404296875</v>
      </c>
      <c r="T114" s="101">
        <v>0</v>
      </c>
      <c r="U114" s="101">
        <v>0</v>
      </c>
      <c r="V114" s="101">
        <v>535818</v>
      </c>
      <c r="W114" s="101">
        <v>0</v>
      </c>
      <c r="X114" s="101">
        <v>7484.86181640625</v>
      </c>
      <c r="Y114" s="101">
        <v>35761.9921875</v>
      </c>
      <c r="Z114" s="101">
        <v>7325.2001953125</v>
      </c>
      <c r="AA114" s="101">
        <v>28102.45703125</v>
      </c>
      <c r="AB114" s="304">
        <f t="shared" si="37"/>
        <v>614492.51123046875</v>
      </c>
      <c r="AC114" s="144" t="s">
        <v>446</v>
      </c>
      <c r="AD114" s="101">
        <v>0</v>
      </c>
      <c r="AE114" s="101">
        <v>0</v>
      </c>
      <c r="AF114" s="101">
        <v>535900.625</v>
      </c>
      <c r="AG114" s="101">
        <v>0</v>
      </c>
      <c r="AH114" s="101">
        <v>0</v>
      </c>
      <c r="AI114" s="101">
        <v>0</v>
      </c>
      <c r="AJ114" s="101">
        <v>0</v>
      </c>
      <c r="AK114" s="101">
        <v>0</v>
      </c>
      <c r="AL114" s="304">
        <f t="shared" si="55"/>
        <v>535900.625</v>
      </c>
      <c r="AM114" s="101">
        <v>0</v>
      </c>
      <c r="AN114" s="101">
        <v>0</v>
      </c>
      <c r="AO114" s="101">
        <v>346785.8125</v>
      </c>
      <c r="AP114" s="101">
        <v>0</v>
      </c>
      <c r="AQ114" s="101">
        <v>0</v>
      </c>
      <c r="AR114" s="101">
        <v>0</v>
      </c>
      <c r="AS114" s="101">
        <v>0</v>
      </c>
      <c r="AT114" s="101">
        <v>0</v>
      </c>
      <c r="AU114" s="304">
        <f t="shared" si="56"/>
        <v>346785.8125</v>
      </c>
      <c r="AV114" s="101">
        <v>0</v>
      </c>
      <c r="AW114" s="101">
        <v>0</v>
      </c>
      <c r="AX114" s="101">
        <v>52604.1875</v>
      </c>
      <c r="AY114" s="101">
        <v>0</v>
      </c>
      <c r="AZ114" s="101">
        <v>0</v>
      </c>
      <c r="BA114" s="101">
        <v>0</v>
      </c>
      <c r="BB114" s="101">
        <v>0</v>
      </c>
      <c r="BC114" s="101">
        <v>0</v>
      </c>
      <c r="BD114" s="304">
        <f>SUM(AV114:BC114)</f>
        <v>52604.1875</v>
      </c>
    </row>
    <row r="115" spans="1:56">
      <c r="A115" s="144" t="s">
        <v>447</v>
      </c>
      <c r="B115" s="101">
        <v>0</v>
      </c>
      <c r="C115" s="101">
        <v>0</v>
      </c>
      <c r="D115" s="101">
        <v>2058624.125</v>
      </c>
      <c r="E115" s="101">
        <v>0</v>
      </c>
      <c r="F115" s="101">
        <v>13129.2158203125</v>
      </c>
      <c r="G115" s="101">
        <v>514498.5625</v>
      </c>
      <c r="H115" s="101">
        <v>-2851.964599609375</v>
      </c>
      <c r="I115" s="101">
        <v>73288.7265625</v>
      </c>
      <c r="J115" s="304">
        <f t="shared" si="36"/>
        <v>2656688.6652832031</v>
      </c>
      <c r="K115" s="101">
        <v>0</v>
      </c>
      <c r="L115" s="101">
        <v>0</v>
      </c>
      <c r="M115" s="101">
        <v>1638106.25</v>
      </c>
      <c r="N115" s="101">
        <v>0</v>
      </c>
      <c r="O115" s="101">
        <v>8169.72900390625</v>
      </c>
      <c r="P115" s="101">
        <v>415511.8125</v>
      </c>
      <c r="Q115" s="101">
        <v>-43.56201171875</v>
      </c>
      <c r="R115" s="101">
        <v>58658.09765625</v>
      </c>
      <c r="S115" s="304">
        <f t="shared" si="39"/>
        <v>2120402.3271484375</v>
      </c>
      <c r="T115" s="101">
        <v>0</v>
      </c>
      <c r="U115" s="101">
        <v>0</v>
      </c>
      <c r="V115" s="101">
        <v>1637570.375</v>
      </c>
      <c r="W115" s="101">
        <v>0</v>
      </c>
      <c r="X115" s="101">
        <v>8169.72900390625</v>
      </c>
      <c r="Y115" s="101">
        <v>235972.484375</v>
      </c>
      <c r="Z115" s="101">
        <v>-43.56201171875</v>
      </c>
      <c r="AA115" s="101">
        <v>58658.09765625</v>
      </c>
      <c r="AB115" s="304">
        <f t="shared" si="37"/>
        <v>1940327.1240234375</v>
      </c>
      <c r="AC115" s="144" t="s">
        <v>447</v>
      </c>
      <c r="AD115" s="101">
        <v>0</v>
      </c>
      <c r="AE115" s="101">
        <v>0</v>
      </c>
      <c r="AF115" s="101">
        <v>2058624.125</v>
      </c>
      <c r="AG115" s="101">
        <v>0</v>
      </c>
      <c r="AH115" s="101">
        <v>13129.2158203125</v>
      </c>
      <c r="AI115" s="101">
        <v>514498.5625</v>
      </c>
      <c r="AJ115" s="101">
        <v>-2851.964599609375</v>
      </c>
      <c r="AK115" s="101">
        <v>73288.7265625</v>
      </c>
      <c r="AL115" s="304">
        <f t="shared" si="55"/>
        <v>2656688.6652832031</v>
      </c>
      <c r="AM115" s="101">
        <v>0</v>
      </c>
      <c r="AN115" s="101">
        <v>0</v>
      </c>
      <c r="AO115" s="101">
        <v>1638106.25</v>
      </c>
      <c r="AP115" s="101">
        <v>0</v>
      </c>
      <c r="AQ115" s="101">
        <v>8169.72900390625</v>
      </c>
      <c r="AR115" s="101">
        <v>415511.8125</v>
      </c>
      <c r="AS115" s="101">
        <v>-43.56201171875</v>
      </c>
      <c r="AT115" s="101">
        <v>58658.09765625</v>
      </c>
      <c r="AU115" s="304">
        <f t="shared" si="56"/>
        <v>2120402.3271484375</v>
      </c>
      <c r="AV115" s="101">
        <v>0</v>
      </c>
      <c r="AW115" s="101">
        <v>0</v>
      </c>
      <c r="AX115" s="101">
        <v>1637570.375</v>
      </c>
      <c r="AY115" s="101">
        <v>0</v>
      </c>
      <c r="AZ115" s="101">
        <v>8169.72900390625</v>
      </c>
      <c r="BA115" s="101">
        <v>235972.484375</v>
      </c>
      <c r="BB115" s="101">
        <v>-43.56201171875</v>
      </c>
      <c r="BC115" s="101">
        <v>58658.09765625</v>
      </c>
      <c r="BD115" s="304">
        <f t="shared" si="38"/>
        <v>1940327.1240234375</v>
      </c>
    </row>
    <row r="116" spans="1:56">
      <c r="A116" s="144" t="s">
        <v>380</v>
      </c>
      <c r="B116" s="504" t="s">
        <v>801</v>
      </c>
      <c r="C116" s="505"/>
      <c r="D116" s="505"/>
      <c r="E116" s="505"/>
      <c r="F116" s="505"/>
      <c r="G116" s="505"/>
      <c r="H116" s="505"/>
      <c r="I116" s="506"/>
      <c r="J116" s="304">
        <f t="shared" si="36"/>
        <v>0</v>
      </c>
      <c r="K116" s="504" t="s">
        <v>801</v>
      </c>
      <c r="L116" s="505"/>
      <c r="M116" s="505"/>
      <c r="N116" s="505"/>
      <c r="O116" s="505"/>
      <c r="P116" s="505"/>
      <c r="Q116" s="505"/>
      <c r="R116" s="506"/>
      <c r="S116" s="304">
        <f t="shared" si="39"/>
        <v>0</v>
      </c>
      <c r="T116" s="504" t="s">
        <v>801</v>
      </c>
      <c r="U116" s="505"/>
      <c r="V116" s="505"/>
      <c r="W116" s="505"/>
      <c r="X116" s="505"/>
      <c r="Y116" s="505"/>
      <c r="Z116" s="505"/>
      <c r="AA116" s="506"/>
      <c r="AB116" s="304">
        <f t="shared" si="37"/>
        <v>0</v>
      </c>
      <c r="AC116" s="144" t="s">
        <v>380</v>
      </c>
      <c r="AD116" s="504" t="s">
        <v>801</v>
      </c>
      <c r="AE116" s="505"/>
      <c r="AF116" s="505"/>
      <c r="AG116" s="505"/>
      <c r="AH116" s="505"/>
      <c r="AI116" s="505"/>
      <c r="AJ116" s="505"/>
      <c r="AK116" s="506"/>
      <c r="AL116" s="304">
        <f t="shared" si="55"/>
        <v>0</v>
      </c>
      <c r="AM116" s="504" t="s">
        <v>801</v>
      </c>
      <c r="AN116" s="505"/>
      <c r="AO116" s="505"/>
      <c r="AP116" s="505"/>
      <c r="AQ116" s="505"/>
      <c r="AR116" s="505"/>
      <c r="AS116" s="505"/>
      <c r="AT116" s="506"/>
      <c r="AU116" s="304">
        <f t="shared" si="56"/>
        <v>0</v>
      </c>
      <c r="AV116" s="504" t="s">
        <v>801</v>
      </c>
      <c r="AW116" s="505"/>
      <c r="AX116" s="505"/>
      <c r="AY116" s="505"/>
      <c r="AZ116" s="505"/>
      <c r="BA116" s="505"/>
      <c r="BB116" s="505"/>
      <c r="BC116" s="506"/>
      <c r="BD116" s="304">
        <f t="shared" si="38"/>
        <v>0</v>
      </c>
    </row>
    <row r="117" spans="1:56">
      <c r="A117" s="144" t="s">
        <v>448</v>
      </c>
      <c r="B117" s="507" t="s">
        <v>766</v>
      </c>
      <c r="C117" s="507"/>
      <c r="D117" s="507"/>
      <c r="E117" s="507"/>
      <c r="F117" s="507"/>
      <c r="G117" s="507"/>
      <c r="H117" s="507"/>
      <c r="I117" s="507"/>
      <c r="J117" s="507"/>
      <c r="K117" s="507"/>
      <c r="L117" s="507"/>
      <c r="M117" s="507"/>
      <c r="N117" s="507"/>
      <c r="O117" s="507"/>
      <c r="P117" s="507"/>
      <c r="Q117" s="507"/>
      <c r="R117" s="507"/>
      <c r="S117" s="507"/>
      <c r="T117" s="507"/>
      <c r="U117" s="507"/>
      <c r="V117" s="507"/>
      <c r="W117" s="507"/>
      <c r="X117" s="507"/>
      <c r="Y117" s="507"/>
      <c r="Z117" s="507"/>
      <c r="AA117" s="507"/>
      <c r="AB117" s="17">
        <f t="shared" si="37"/>
        <v>0</v>
      </c>
      <c r="AC117" s="144" t="s">
        <v>448</v>
      </c>
      <c r="AD117" s="507" t="s">
        <v>766</v>
      </c>
      <c r="AE117" s="507"/>
      <c r="AF117" s="507"/>
      <c r="AG117" s="507"/>
      <c r="AH117" s="507"/>
      <c r="AI117" s="507"/>
      <c r="AJ117" s="507"/>
      <c r="AK117" s="507"/>
      <c r="AL117" s="507"/>
      <c r="AM117" s="507"/>
      <c r="AN117" s="507"/>
      <c r="AO117" s="507"/>
      <c r="AP117" s="507"/>
      <c r="AQ117" s="507"/>
      <c r="AR117" s="507"/>
      <c r="AS117" s="507"/>
      <c r="AT117" s="507"/>
      <c r="AU117" s="507"/>
      <c r="AV117" s="507"/>
      <c r="AW117" s="507"/>
      <c r="AX117" s="507"/>
      <c r="AY117" s="507"/>
      <c r="AZ117" s="507"/>
      <c r="BA117" s="507"/>
      <c r="BB117" s="507"/>
      <c r="BC117" s="507"/>
      <c r="BD117" s="17">
        <f t="shared" si="38"/>
        <v>0</v>
      </c>
    </row>
    <row r="118" spans="1:56">
      <c r="A118" s="144" t="s">
        <v>449</v>
      </c>
      <c r="B118" s="101">
        <v>1110.9930419921875</v>
      </c>
      <c r="C118" s="101">
        <v>0</v>
      </c>
      <c r="D118" s="101">
        <v>822767.6875</v>
      </c>
      <c r="E118" s="101">
        <v>0</v>
      </c>
      <c r="F118" s="101">
        <v>448522.75</v>
      </c>
      <c r="G118" s="101">
        <v>179943.734375</v>
      </c>
      <c r="H118" s="101">
        <v>6732.06494140625</v>
      </c>
      <c r="I118" s="101">
        <v>51127.9140625</v>
      </c>
      <c r="J118" s="304">
        <f t="shared" si="36"/>
        <v>1510205.1439208984</v>
      </c>
      <c r="K118" s="101">
        <v>591.97845458984375</v>
      </c>
      <c r="L118" s="101">
        <v>0</v>
      </c>
      <c r="M118" s="101">
        <v>374244.4375</v>
      </c>
      <c r="N118" s="101">
        <v>0</v>
      </c>
      <c r="O118" s="101">
        <v>26698.03125</v>
      </c>
      <c r="P118" s="101">
        <v>105595.71875</v>
      </c>
      <c r="Q118" s="101">
        <v>5318.3759765625</v>
      </c>
      <c r="R118" s="101">
        <v>39988.125</v>
      </c>
      <c r="S118" s="304">
        <f t="shared" si="39"/>
        <v>552436.66693115234</v>
      </c>
      <c r="T118" s="101">
        <v>591.97845458984375</v>
      </c>
      <c r="U118" s="101">
        <v>0</v>
      </c>
      <c r="V118" s="101">
        <v>367863.28125</v>
      </c>
      <c r="W118" s="101">
        <v>0</v>
      </c>
      <c r="X118" s="101">
        <v>26698.03125</v>
      </c>
      <c r="Y118" s="101">
        <v>31464.283203125</v>
      </c>
      <c r="Z118" s="101">
        <v>5318.3759765625</v>
      </c>
      <c r="AA118" s="101">
        <v>39988.125</v>
      </c>
      <c r="AB118" s="304">
        <f t="shared" si="37"/>
        <v>471924.07513427734</v>
      </c>
      <c r="AC118" s="144" t="s">
        <v>449</v>
      </c>
      <c r="AD118" s="101">
        <v>1110.9930419921875</v>
      </c>
      <c r="AE118" s="101">
        <v>0</v>
      </c>
      <c r="AF118" s="101">
        <v>822767.6875</v>
      </c>
      <c r="AG118" s="101">
        <v>0</v>
      </c>
      <c r="AH118" s="101">
        <v>448522.75</v>
      </c>
      <c r="AI118" s="101">
        <v>179943.734375</v>
      </c>
      <c r="AJ118" s="101">
        <v>6732.06494140625</v>
      </c>
      <c r="AK118" s="101">
        <v>51127.9140625</v>
      </c>
      <c r="AL118" s="304">
        <f t="shared" ref="AL118:AL120" si="57">SUM(AD118:AK118)</f>
        <v>1510205.1439208984</v>
      </c>
      <c r="AM118" s="101">
        <v>591.97845458984375</v>
      </c>
      <c r="AN118" s="101">
        <v>0</v>
      </c>
      <c r="AO118" s="101">
        <v>374244.4375</v>
      </c>
      <c r="AP118" s="101">
        <v>0</v>
      </c>
      <c r="AQ118" s="101">
        <v>26698.03125</v>
      </c>
      <c r="AR118" s="101">
        <v>105595.71875</v>
      </c>
      <c r="AS118" s="101">
        <v>5318.3759765625</v>
      </c>
      <c r="AT118" s="101">
        <v>39988.125</v>
      </c>
      <c r="AU118" s="304">
        <f t="shared" ref="AU118:AU120" si="58">SUM(AM118:AT118)</f>
        <v>552436.66693115234</v>
      </c>
      <c r="AV118" s="101">
        <v>591.97845458984375</v>
      </c>
      <c r="AW118" s="101">
        <v>0</v>
      </c>
      <c r="AX118" s="101">
        <v>367863.28125</v>
      </c>
      <c r="AY118" s="101">
        <v>0</v>
      </c>
      <c r="AZ118" s="101">
        <v>26698.03125</v>
      </c>
      <c r="BA118" s="101">
        <v>31464.283203125</v>
      </c>
      <c r="BB118" s="101">
        <v>5318.3759765625</v>
      </c>
      <c r="BC118" s="101">
        <v>39988.125</v>
      </c>
      <c r="BD118" s="304">
        <f t="shared" si="38"/>
        <v>471924.07513427734</v>
      </c>
    </row>
    <row r="119" spans="1:56">
      <c r="A119" s="144" t="s">
        <v>381</v>
      </c>
      <c r="B119" s="101">
        <v>0</v>
      </c>
      <c r="C119" s="101">
        <v>0</v>
      </c>
      <c r="D119" s="101">
        <v>656279.4375</v>
      </c>
      <c r="E119" s="101">
        <v>0</v>
      </c>
      <c r="F119" s="101">
        <v>24695.0625</v>
      </c>
      <c r="G119" s="101">
        <v>223150.890625</v>
      </c>
      <c r="H119" s="101">
        <v>6443.9423828125</v>
      </c>
      <c r="I119" s="101">
        <v>45230.32421875</v>
      </c>
      <c r="J119" s="304">
        <f t="shared" si="36"/>
        <v>955799.6572265625</v>
      </c>
      <c r="K119" s="101">
        <v>0</v>
      </c>
      <c r="L119" s="101">
        <v>0</v>
      </c>
      <c r="M119" s="101">
        <v>307289.40625</v>
      </c>
      <c r="N119" s="101">
        <v>0</v>
      </c>
      <c r="O119" s="101">
        <v>20716.59375</v>
      </c>
      <c r="P119" s="101">
        <v>114841.2578125</v>
      </c>
      <c r="Q119" s="101">
        <v>2610.583740234375</v>
      </c>
      <c r="R119" s="101">
        <v>33754.5390625</v>
      </c>
      <c r="S119" s="304">
        <f t="shared" si="39"/>
        <v>479212.38061523438</v>
      </c>
      <c r="T119" s="101">
        <v>0</v>
      </c>
      <c r="U119" s="101">
        <v>0</v>
      </c>
      <c r="V119" s="101">
        <v>292244.5625</v>
      </c>
      <c r="W119" s="101">
        <v>0</v>
      </c>
      <c r="X119" s="101">
        <v>20716.59375</v>
      </c>
      <c r="Y119" s="101">
        <v>46109.10546875</v>
      </c>
      <c r="Z119" s="101">
        <v>2610.583740234375</v>
      </c>
      <c r="AA119" s="101">
        <v>33754.5390625</v>
      </c>
      <c r="AB119" s="304">
        <f t="shared" si="37"/>
        <v>395435.38452148438</v>
      </c>
      <c r="AC119" s="144" t="s">
        <v>381</v>
      </c>
      <c r="AD119" s="101">
        <v>0</v>
      </c>
      <c r="AE119" s="101">
        <v>0</v>
      </c>
      <c r="AF119" s="101">
        <v>656279.4375</v>
      </c>
      <c r="AG119" s="101">
        <v>0</v>
      </c>
      <c r="AH119" s="101">
        <v>24695.0625</v>
      </c>
      <c r="AI119" s="101">
        <v>223150.890625</v>
      </c>
      <c r="AJ119" s="101">
        <v>6443.9423828125</v>
      </c>
      <c r="AK119" s="101">
        <v>45230.32421875</v>
      </c>
      <c r="AL119" s="304">
        <f t="shared" si="57"/>
        <v>955799.6572265625</v>
      </c>
      <c r="AM119" s="101">
        <v>0</v>
      </c>
      <c r="AN119" s="101">
        <v>0</v>
      </c>
      <c r="AO119" s="101">
        <v>307289.40625</v>
      </c>
      <c r="AP119" s="101">
        <v>0</v>
      </c>
      <c r="AQ119" s="101">
        <v>20716.59375</v>
      </c>
      <c r="AR119" s="101">
        <v>114841.2578125</v>
      </c>
      <c r="AS119" s="101">
        <v>2610.583740234375</v>
      </c>
      <c r="AT119" s="101">
        <v>33754.5390625</v>
      </c>
      <c r="AU119" s="304">
        <f t="shared" si="58"/>
        <v>479212.38061523438</v>
      </c>
      <c r="AV119" s="101">
        <v>0</v>
      </c>
      <c r="AW119" s="101">
        <v>0</v>
      </c>
      <c r="AX119" s="101">
        <v>292244.5625</v>
      </c>
      <c r="AY119" s="101">
        <v>0</v>
      </c>
      <c r="AZ119" s="101">
        <v>20716.59375</v>
      </c>
      <c r="BA119" s="101">
        <v>46109.10546875</v>
      </c>
      <c r="BB119" s="101">
        <v>2610.583740234375</v>
      </c>
      <c r="BC119" s="101">
        <v>33754.5390625</v>
      </c>
      <c r="BD119" s="304">
        <f t="shared" si="38"/>
        <v>395435.38452148438</v>
      </c>
    </row>
    <row r="120" spans="1:56">
      <c r="A120" s="144" t="s">
        <v>450</v>
      </c>
      <c r="B120" s="101">
        <v>0</v>
      </c>
      <c r="C120" s="101">
        <v>0</v>
      </c>
      <c r="D120" s="101">
        <v>3560679</v>
      </c>
      <c r="E120" s="101">
        <v>0</v>
      </c>
      <c r="F120" s="101">
        <v>21987.26953125</v>
      </c>
      <c r="G120" s="101">
        <v>541439.875</v>
      </c>
      <c r="H120" s="101">
        <v>9997.2529296875</v>
      </c>
      <c r="I120" s="101">
        <v>81432.46875</v>
      </c>
      <c r="J120" s="304">
        <f t="shared" si="36"/>
        <v>4215535.8662109375</v>
      </c>
      <c r="K120" s="101">
        <v>0</v>
      </c>
      <c r="L120" s="101">
        <v>0</v>
      </c>
      <c r="M120" s="101">
        <v>2363898.5</v>
      </c>
      <c r="N120" s="101">
        <v>0</v>
      </c>
      <c r="O120" s="101">
        <v>20472.51953125</v>
      </c>
      <c r="P120" s="101">
        <v>410940.875</v>
      </c>
      <c r="Q120" s="101">
        <v>6305.8212890625</v>
      </c>
      <c r="R120" s="101">
        <v>66330.515625</v>
      </c>
      <c r="S120" s="304">
        <f t="shared" si="39"/>
        <v>2867948.2314453125</v>
      </c>
      <c r="T120" s="101">
        <v>0</v>
      </c>
      <c r="U120" s="101">
        <v>0</v>
      </c>
      <c r="V120" s="101">
        <v>2255664</v>
      </c>
      <c r="W120" s="101">
        <v>0</v>
      </c>
      <c r="X120" s="101">
        <v>20472.51953125</v>
      </c>
      <c r="Y120" s="101">
        <v>202060.0625</v>
      </c>
      <c r="Z120" s="101">
        <v>6305.8212890625</v>
      </c>
      <c r="AA120" s="101">
        <v>66330.515625</v>
      </c>
      <c r="AB120" s="304">
        <f t="shared" si="37"/>
        <v>2550832.9189453125</v>
      </c>
      <c r="AC120" s="144" t="s">
        <v>450</v>
      </c>
      <c r="AD120" s="101">
        <v>0</v>
      </c>
      <c r="AE120" s="101">
        <v>0</v>
      </c>
      <c r="AF120" s="101">
        <v>3560679</v>
      </c>
      <c r="AG120" s="101">
        <v>0</v>
      </c>
      <c r="AH120" s="101">
        <v>21987.26953125</v>
      </c>
      <c r="AI120" s="101">
        <v>541439.875</v>
      </c>
      <c r="AJ120" s="101">
        <v>9997.2529296875</v>
      </c>
      <c r="AK120" s="101">
        <v>81432.46875</v>
      </c>
      <c r="AL120" s="304">
        <f t="shared" si="57"/>
        <v>4215535.8662109375</v>
      </c>
      <c r="AM120" s="101">
        <v>0</v>
      </c>
      <c r="AN120" s="101">
        <v>0</v>
      </c>
      <c r="AO120" s="101">
        <v>2363898.5</v>
      </c>
      <c r="AP120" s="101">
        <v>0</v>
      </c>
      <c r="AQ120" s="101">
        <v>20472.51953125</v>
      </c>
      <c r="AR120" s="101">
        <v>410940.875</v>
      </c>
      <c r="AS120" s="101">
        <v>6305.8212890625</v>
      </c>
      <c r="AT120" s="101">
        <v>66330.515625</v>
      </c>
      <c r="AU120" s="304">
        <f t="shared" si="58"/>
        <v>2867948.2314453125</v>
      </c>
      <c r="AV120" s="101">
        <v>0</v>
      </c>
      <c r="AW120" s="101">
        <v>0</v>
      </c>
      <c r="AX120" s="101">
        <v>2255664</v>
      </c>
      <c r="AY120" s="101">
        <v>0</v>
      </c>
      <c r="AZ120" s="101">
        <v>20472.51953125</v>
      </c>
      <c r="BA120" s="101">
        <v>202060.0625</v>
      </c>
      <c r="BB120" s="101">
        <v>6305.8212890625</v>
      </c>
      <c r="BC120" s="101">
        <v>66330.515625</v>
      </c>
      <c r="BD120" s="304">
        <f t="shared" si="38"/>
        <v>2550832.9189453125</v>
      </c>
    </row>
    <row r="121" spans="1:56">
      <c r="A121" s="144" t="s">
        <v>382</v>
      </c>
      <c r="B121" s="507" t="s">
        <v>766</v>
      </c>
      <c r="C121" s="507"/>
      <c r="D121" s="507"/>
      <c r="E121" s="507"/>
      <c r="F121" s="507"/>
      <c r="G121" s="507"/>
      <c r="H121" s="507"/>
      <c r="I121" s="507"/>
      <c r="J121" s="507"/>
      <c r="K121" s="507"/>
      <c r="L121" s="507"/>
      <c r="M121" s="507"/>
      <c r="N121" s="507"/>
      <c r="O121" s="507"/>
      <c r="P121" s="507"/>
      <c r="Q121" s="507"/>
      <c r="R121" s="507"/>
      <c r="S121" s="507"/>
      <c r="T121" s="507"/>
      <c r="U121" s="507"/>
      <c r="V121" s="507"/>
      <c r="W121" s="507"/>
      <c r="X121" s="507"/>
      <c r="Y121" s="507"/>
      <c r="Z121" s="507"/>
      <c r="AA121" s="507"/>
      <c r="AB121" s="17">
        <f t="shared" si="37"/>
        <v>0</v>
      </c>
      <c r="AC121" s="144" t="s">
        <v>382</v>
      </c>
      <c r="AD121" s="507" t="s">
        <v>766</v>
      </c>
      <c r="AE121" s="507"/>
      <c r="AF121" s="507"/>
      <c r="AG121" s="507"/>
      <c r="AH121" s="507"/>
      <c r="AI121" s="507"/>
      <c r="AJ121" s="507"/>
      <c r="AK121" s="507"/>
      <c r="AL121" s="507"/>
      <c r="AM121" s="507"/>
      <c r="AN121" s="507"/>
      <c r="AO121" s="507"/>
      <c r="AP121" s="507"/>
      <c r="AQ121" s="507"/>
      <c r="AR121" s="507"/>
      <c r="AS121" s="507"/>
      <c r="AT121" s="507"/>
      <c r="AU121" s="507"/>
      <c r="AV121" s="507"/>
      <c r="AW121" s="507"/>
      <c r="AX121" s="507"/>
      <c r="AY121" s="507"/>
      <c r="AZ121" s="507"/>
      <c r="BA121" s="507"/>
      <c r="BB121" s="507"/>
      <c r="BC121" s="507"/>
      <c r="BD121" s="17">
        <f t="shared" si="38"/>
        <v>0</v>
      </c>
    </row>
    <row r="122" spans="1:56">
      <c r="A122" s="144" t="s">
        <v>383</v>
      </c>
      <c r="B122" s="508" t="s">
        <v>548</v>
      </c>
      <c r="C122" s="509"/>
      <c r="D122" s="509"/>
      <c r="E122" s="509"/>
      <c r="F122" s="509"/>
      <c r="G122" s="509"/>
      <c r="H122" s="509"/>
      <c r="I122" s="510"/>
      <c r="J122" s="17">
        <f t="shared" si="36"/>
        <v>0</v>
      </c>
      <c r="K122" s="508" t="s">
        <v>548</v>
      </c>
      <c r="L122" s="509"/>
      <c r="M122" s="509"/>
      <c r="N122" s="509"/>
      <c r="O122" s="509"/>
      <c r="P122" s="509"/>
      <c r="Q122" s="509"/>
      <c r="R122" s="510"/>
      <c r="S122" s="17">
        <f t="shared" si="39"/>
        <v>0</v>
      </c>
      <c r="T122" s="508" t="s">
        <v>548</v>
      </c>
      <c r="U122" s="509"/>
      <c r="V122" s="509"/>
      <c r="W122" s="509"/>
      <c r="X122" s="509"/>
      <c r="Y122" s="509"/>
      <c r="Z122" s="509"/>
      <c r="AA122" s="510"/>
      <c r="AB122" s="17">
        <f t="shared" si="37"/>
        <v>0</v>
      </c>
      <c r="AC122" s="144" t="s">
        <v>383</v>
      </c>
      <c r="AD122" s="508" t="s">
        <v>548</v>
      </c>
      <c r="AE122" s="509"/>
      <c r="AF122" s="509"/>
      <c r="AG122" s="509"/>
      <c r="AH122" s="509"/>
      <c r="AI122" s="509"/>
      <c r="AJ122" s="509"/>
      <c r="AK122" s="510"/>
      <c r="AM122" s="508" t="s">
        <v>548</v>
      </c>
      <c r="AN122" s="509"/>
      <c r="AO122" s="509"/>
      <c r="AP122" s="509"/>
      <c r="AQ122" s="509"/>
      <c r="AR122" s="509"/>
      <c r="AS122" s="509"/>
      <c r="AT122" s="510"/>
      <c r="AV122" s="508" t="s">
        <v>548</v>
      </c>
      <c r="AW122" s="509"/>
      <c r="AX122" s="509"/>
      <c r="AY122" s="509"/>
      <c r="AZ122" s="509"/>
      <c r="BA122" s="509"/>
      <c r="BB122" s="509"/>
      <c r="BC122" s="510"/>
      <c r="BD122" s="17">
        <f t="shared" si="38"/>
        <v>0</v>
      </c>
    </row>
    <row r="123" spans="1:56">
      <c r="A123" s="144" t="s">
        <v>451</v>
      </c>
      <c r="B123" s="101">
        <v>0</v>
      </c>
      <c r="C123" s="101">
        <v>0</v>
      </c>
      <c r="D123" s="101">
        <v>2750998.25</v>
      </c>
      <c r="E123" s="101">
        <v>0</v>
      </c>
      <c r="F123" s="101">
        <v>18426.279296875</v>
      </c>
      <c r="G123" s="101">
        <v>166532.453125</v>
      </c>
      <c r="H123" s="101">
        <v>3410.57568359375</v>
      </c>
      <c r="I123" s="101">
        <v>6694.615234375</v>
      </c>
      <c r="J123" s="304">
        <f t="shared" si="36"/>
        <v>2946062.1733398438</v>
      </c>
      <c r="K123" s="101">
        <v>0</v>
      </c>
      <c r="L123" s="101">
        <v>0</v>
      </c>
      <c r="M123" s="101">
        <v>2339411.5</v>
      </c>
      <c r="N123" s="101">
        <v>0</v>
      </c>
      <c r="O123" s="101">
        <v>12985.4072265625</v>
      </c>
      <c r="P123" s="101">
        <v>139435.125</v>
      </c>
      <c r="Q123" s="101">
        <v>1623.488037109375</v>
      </c>
      <c r="R123" s="101">
        <v>5321.56396484375</v>
      </c>
      <c r="S123" s="304">
        <f t="shared" si="39"/>
        <v>2498777.0842285156</v>
      </c>
      <c r="T123" s="101">
        <v>0</v>
      </c>
      <c r="U123" s="101">
        <v>0</v>
      </c>
      <c r="V123" s="101">
        <v>2339411.5</v>
      </c>
      <c r="W123" s="101">
        <v>0</v>
      </c>
      <c r="X123" s="101">
        <v>12985.4072265625</v>
      </c>
      <c r="Y123" s="101">
        <v>121570.2890625</v>
      </c>
      <c r="Z123" s="101">
        <v>1623.488037109375</v>
      </c>
      <c r="AA123" s="101">
        <v>5321.56396484375</v>
      </c>
      <c r="AB123" s="304">
        <f t="shared" si="37"/>
        <v>2480912.2482910156</v>
      </c>
      <c r="AC123" s="144" t="s">
        <v>451</v>
      </c>
      <c r="AD123" s="101">
        <v>0</v>
      </c>
      <c r="AE123" s="101">
        <v>0</v>
      </c>
      <c r="AF123" s="101">
        <v>2750998.25</v>
      </c>
      <c r="AG123" s="101">
        <v>0</v>
      </c>
      <c r="AH123" s="101">
        <v>18426.279296875</v>
      </c>
      <c r="AI123" s="101">
        <v>166532.453125</v>
      </c>
      <c r="AJ123" s="101">
        <v>3410.57568359375</v>
      </c>
      <c r="AK123" s="101">
        <v>6694.615234375</v>
      </c>
      <c r="AL123" s="304">
        <f t="shared" ref="AL123" si="59">SUM(AD123:AK123)</f>
        <v>2946062.1733398438</v>
      </c>
      <c r="AM123" s="101">
        <v>0</v>
      </c>
      <c r="AN123" s="101">
        <v>0</v>
      </c>
      <c r="AO123" s="101">
        <v>2339411.5</v>
      </c>
      <c r="AP123" s="101">
        <v>0</v>
      </c>
      <c r="AQ123" s="101">
        <v>12985.4072265625</v>
      </c>
      <c r="AR123" s="101">
        <v>139435.125</v>
      </c>
      <c r="AS123" s="101">
        <v>1623.488037109375</v>
      </c>
      <c r="AT123" s="101">
        <v>5321.56396484375</v>
      </c>
      <c r="AU123" s="304">
        <f t="shared" ref="AU123" si="60">SUM(AM123:AT123)</f>
        <v>2498777.0842285156</v>
      </c>
      <c r="AV123" s="101">
        <v>0</v>
      </c>
      <c r="AW123" s="101">
        <v>0</v>
      </c>
      <c r="AX123" s="101">
        <v>2339411.5</v>
      </c>
      <c r="AY123" s="101">
        <v>0</v>
      </c>
      <c r="AZ123" s="101">
        <v>12985.4072265625</v>
      </c>
      <c r="BA123" s="101">
        <v>121570.2890625</v>
      </c>
      <c r="BB123" s="101">
        <v>1623.488037109375</v>
      </c>
      <c r="BC123" s="101">
        <v>5321.56396484375</v>
      </c>
      <c r="BD123" s="304">
        <f t="shared" si="38"/>
        <v>2480912.2482910156</v>
      </c>
    </row>
    <row r="124" spans="1:56">
      <c r="A124" s="144" t="s">
        <v>384</v>
      </c>
      <c r="B124" s="507" t="s">
        <v>766</v>
      </c>
      <c r="C124" s="507"/>
      <c r="D124" s="507"/>
      <c r="E124" s="507"/>
      <c r="F124" s="507"/>
      <c r="G124" s="507"/>
      <c r="H124" s="507"/>
      <c r="I124" s="507"/>
      <c r="J124" s="507"/>
      <c r="K124" s="507"/>
      <c r="L124" s="507"/>
      <c r="M124" s="507"/>
      <c r="N124" s="507"/>
      <c r="O124" s="507"/>
      <c r="P124" s="507"/>
      <c r="Q124" s="507"/>
      <c r="R124" s="507"/>
      <c r="S124" s="507"/>
      <c r="T124" s="507"/>
      <c r="U124" s="507"/>
      <c r="V124" s="507"/>
      <c r="W124" s="507"/>
      <c r="X124" s="507"/>
      <c r="Y124" s="507"/>
      <c r="Z124" s="507"/>
      <c r="AA124" s="507"/>
      <c r="AB124" s="17">
        <f t="shared" si="37"/>
        <v>0</v>
      </c>
      <c r="AC124" s="144" t="s">
        <v>384</v>
      </c>
      <c r="AD124" s="507" t="s">
        <v>766</v>
      </c>
      <c r="AE124" s="507"/>
      <c r="AF124" s="507"/>
      <c r="AG124" s="507"/>
      <c r="AH124" s="507"/>
      <c r="AI124" s="507"/>
      <c r="AJ124" s="507"/>
      <c r="AK124" s="507"/>
      <c r="AL124" s="507"/>
      <c r="AM124" s="507"/>
      <c r="AN124" s="507"/>
      <c r="AO124" s="507"/>
      <c r="AP124" s="507"/>
      <c r="AQ124" s="507"/>
      <c r="AR124" s="507"/>
      <c r="AS124" s="507"/>
      <c r="AT124" s="507"/>
      <c r="AU124" s="507"/>
      <c r="AV124" s="507"/>
      <c r="AW124" s="507"/>
      <c r="AX124" s="507"/>
      <c r="AY124" s="507"/>
      <c r="AZ124" s="507"/>
      <c r="BA124" s="507"/>
      <c r="BB124" s="507"/>
      <c r="BC124" s="507"/>
      <c r="BD124" s="17">
        <f t="shared" si="38"/>
        <v>0</v>
      </c>
    </row>
    <row r="125" spans="1:56">
      <c r="A125" s="144" t="s">
        <v>392</v>
      </c>
      <c r="B125" s="101">
        <v>0</v>
      </c>
      <c r="C125" s="101">
        <v>0</v>
      </c>
      <c r="D125" s="101">
        <v>3211424</v>
      </c>
      <c r="E125" s="101">
        <v>0</v>
      </c>
      <c r="F125" s="101">
        <v>16170.47265625</v>
      </c>
      <c r="G125" s="101">
        <v>745963.375</v>
      </c>
      <c r="H125" s="101">
        <v>4750.927734375</v>
      </c>
      <c r="I125" s="101">
        <v>164566.671875</v>
      </c>
      <c r="J125" s="304">
        <f t="shared" si="36"/>
        <v>4142875.447265625</v>
      </c>
      <c r="K125" s="101">
        <v>0</v>
      </c>
      <c r="L125" s="101">
        <v>0</v>
      </c>
      <c r="M125" s="101">
        <v>1788164</v>
      </c>
      <c r="N125" s="101">
        <v>0</v>
      </c>
      <c r="O125" s="101">
        <v>14225.7578125</v>
      </c>
      <c r="P125" s="101">
        <v>445989.9375</v>
      </c>
      <c r="Q125" s="101">
        <v>2106.22802734375</v>
      </c>
      <c r="R125" s="101">
        <v>146317.84375</v>
      </c>
      <c r="S125" s="304">
        <f t="shared" si="39"/>
        <v>2396803.7670898438</v>
      </c>
      <c r="T125" s="101">
        <v>0</v>
      </c>
      <c r="U125" s="101">
        <v>0</v>
      </c>
      <c r="V125" s="101">
        <v>1771979.125</v>
      </c>
      <c r="W125" s="101">
        <v>0</v>
      </c>
      <c r="X125" s="101">
        <v>14225.7578125</v>
      </c>
      <c r="Y125" s="101">
        <v>259887.703125</v>
      </c>
      <c r="Z125" s="101">
        <v>2106.22802734375</v>
      </c>
      <c r="AA125" s="101">
        <v>146317.84375</v>
      </c>
      <c r="AB125" s="304">
        <f t="shared" si="37"/>
        <v>2194516.6577148438</v>
      </c>
      <c r="AC125" s="144" t="s">
        <v>392</v>
      </c>
      <c r="AD125" s="101">
        <v>0</v>
      </c>
      <c r="AE125" s="101">
        <v>0</v>
      </c>
      <c r="AF125" s="101">
        <v>3211424</v>
      </c>
      <c r="AG125" s="101">
        <v>0</v>
      </c>
      <c r="AH125" s="101">
        <v>16170.47265625</v>
      </c>
      <c r="AI125" s="101">
        <v>745963.375</v>
      </c>
      <c r="AJ125" s="101">
        <v>4750.927734375</v>
      </c>
      <c r="AK125" s="101">
        <v>164566.671875</v>
      </c>
      <c r="AL125" s="304">
        <f t="shared" ref="AL125:AL126" si="61">SUM(AD125:AK125)</f>
        <v>4142875.447265625</v>
      </c>
      <c r="AM125" s="101">
        <v>0</v>
      </c>
      <c r="AN125" s="101">
        <v>0</v>
      </c>
      <c r="AO125" s="101">
        <v>1788164</v>
      </c>
      <c r="AP125" s="101">
        <v>0</v>
      </c>
      <c r="AQ125" s="101">
        <v>14225.7578125</v>
      </c>
      <c r="AR125" s="101">
        <v>445989.9375</v>
      </c>
      <c r="AS125" s="101">
        <v>2106.22802734375</v>
      </c>
      <c r="AT125" s="101">
        <v>146317.84375</v>
      </c>
      <c r="AU125" s="304">
        <f t="shared" ref="AU125:AU126" si="62">SUM(AM125:AT125)</f>
        <v>2396803.7670898438</v>
      </c>
      <c r="AV125" s="101">
        <v>0</v>
      </c>
      <c r="AW125" s="101">
        <v>0</v>
      </c>
      <c r="AX125" s="101">
        <v>1771979.125</v>
      </c>
      <c r="AY125" s="101">
        <v>0</v>
      </c>
      <c r="AZ125" s="101">
        <v>14225.7578125</v>
      </c>
      <c r="BA125" s="101">
        <v>259887.703125</v>
      </c>
      <c r="BB125" s="101">
        <v>2106.22802734375</v>
      </c>
      <c r="BC125" s="101">
        <v>146317.84375</v>
      </c>
      <c r="BD125" s="304">
        <f t="shared" si="38"/>
        <v>2194516.6577148438</v>
      </c>
    </row>
    <row r="126" spans="1:56">
      <c r="A126" s="144" t="s">
        <v>385</v>
      </c>
      <c r="B126" s="101">
        <v>0</v>
      </c>
      <c r="C126" s="101">
        <v>0</v>
      </c>
      <c r="D126" s="101">
        <v>1297978.75</v>
      </c>
      <c r="E126" s="101">
        <v>0</v>
      </c>
      <c r="F126" s="101">
        <v>1348.630615234375</v>
      </c>
      <c r="G126" s="101">
        <v>383149.59375</v>
      </c>
      <c r="H126" s="101">
        <v>1889.173828125</v>
      </c>
      <c r="I126" s="101">
        <v>60321.40625</v>
      </c>
      <c r="J126" s="304">
        <f t="shared" si="36"/>
        <v>1744687.5544433594</v>
      </c>
      <c r="K126" s="101">
        <v>0</v>
      </c>
      <c r="L126" s="101">
        <v>0</v>
      </c>
      <c r="M126" s="101">
        <v>538499.6875</v>
      </c>
      <c r="N126" s="101">
        <v>0</v>
      </c>
      <c r="O126" s="101">
        <v>1031.053466796875</v>
      </c>
      <c r="P126" s="101">
        <v>168230.5</v>
      </c>
      <c r="Q126" s="101">
        <v>840.9320068359375</v>
      </c>
      <c r="R126" s="101">
        <v>47505.6640625</v>
      </c>
      <c r="S126" s="304">
        <f t="shared" si="39"/>
        <v>756107.83703613281</v>
      </c>
      <c r="T126" s="101">
        <v>0</v>
      </c>
      <c r="U126" s="101">
        <v>0</v>
      </c>
      <c r="V126" s="101">
        <v>538499.6875</v>
      </c>
      <c r="W126" s="101">
        <v>0</v>
      </c>
      <c r="X126" s="101">
        <v>1031.053466796875</v>
      </c>
      <c r="Y126" s="101">
        <v>56453.8515625</v>
      </c>
      <c r="Z126" s="101">
        <v>840.9320068359375</v>
      </c>
      <c r="AA126" s="101">
        <v>47505.6640625</v>
      </c>
      <c r="AB126" s="304">
        <f t="shared" si="37"/>
        <v>644331.18859863281</v>
      </c>
      <c r="AC126" s="144" t="s">
        <v>385</v>
      </c>
      <c r="AD126" s="101">
        <v>0</v>
      </c>
      <c r="AE126" s="101">
        <v>0</v>
      </c>
      <c r="AF126" s="101">
        <v>1297978.75</v>
      </c>
      <c r="AG126" s="101">
        <v>0</v>
      </c>
      <c r="AH126" s="101">
        <v>1348.630615234375</v>
      </c>
      <c r="AI126" s="101">
        <v>383149.59375</v>
      </c>
      <c r="AJ126" s="101">
        <v>1889.173828125</v>
      </c>
      <c r="AK126" s="101">
        <v>60321.40625</v>
      </c>
      <c r="AL126" s="304">
        <f t="shared" si="61"/>
        <v>1744687.5544433594</v>
      </c>
      <c r="AM126" s="101">
        <v>0</v>
      </c>
      <c r="AN126" s="101">
        <v>0</v>
      </c>
      <c r="AO126" s="101">
        <v>538499.6875</v>
      </c>
      <c r="AP126" s="101">
        <v>0</v>
      </c>
      <c r="AQ126" s="101">
        <v>1031.053466796875</v>
      </c>
      <c r="AR126" s="101">
        <v>168230.5</v>
      </c>
      <c r="AS126" s="101">
        <v>840.9320068359375</v>
      </c>
      <c r="AT126" s="101">
        <v>47505.6640625</v>
      </c>
      <c r="AU126" s="304">
        <f t="shared" si="62"/>
        <v>756107.83703613281</v>
      </c>
      <c r="AV126" s="101">
        <v>0</v>
      </c>
      <c r="AW126" s="101">
        <v>0</v>
      </c>
      <c r="AX126" s="101">
        <v>538499.6875</v>
      </c>
      <c r="AY126" s="101">
        <v>0</v>
      </c>
      <c r="AZ126" s="101">
        <v>1031.053466796875</v>
      </c>
      <c r="BA126" s="101">
        <v>56453.8515625</v>
      </c>
      <c r="BB126" s="101">
        <v>840.9320068359375</v>
      </c>
      <c r="BC126" s="101">
        <v>47505.6640625</v>
      </c>
      <c r="BD126" s="304">
        <f t="shared" si="38"/>
        <v>644331.18859863281</v>
      </c>
    </row>
    <row r="127" spans="1:56">
      <c r="A127" s="144" t="s">
        <v>452</v>
      </c>
      <c r="B127" s="507" t="s">
        <v>766</v>
      </c>
      <c r="C127" s="507"/>
      <c r="D127" s="507"/>
      <c r="E127" s="507"/>
      <c r="F127" s="507"/>
      <c r="G127" s="507"/>
      <c r="H127" s="507"/>
      <c r="I127" s="507"/>
      <c r="J127" s="507"/>
      <c r="K127" s="507"/>
      <c r="L127" s="507"/>
      <c r="M127" s="507"/>
      <c r="N127" s="507"/>
      <c r="O127" s="507"/>
      <c r="P127" s="507"/>
      <c r="Q127" s="507"/>
      <c r="R127" s="507"/>
      <c r="S127" s="507"/>
      <c r="T127" s="507"/>
      <c r="U127" s="507"/>
      <c r="V127" s="507"/>
      <c r="W127" s="507"/>
      <c r="X127" s="507"/>
      <c r="Y127" s="507"/>
      <c r="Z127" s="507"/>
      <c r="AA127" s="507"/>
      <c r="AB127" s="17">
        <f t="shared" si="37"/>
        <v>0</v>
      </c>
      <c r="AC127" s="144" t="s">
        <v>452</v>
      </c>
      <c r="AD127" s="507" t="s">
        <v>766</v>
      </c>
      <c r="AE127" s="507"/>
      <c r="AF127" s="507"/>
      <c r="AG127" s="507"/>
      <c r="AH127" s="507"/>
      <c r="AI127" s="507"/>
      <c r="AJ127" s="507"/>
      <c r="AK127" s="507"/>
      <c r="AL127" s="507"/>
      <c r="AM127" s="507"/>
      <c r="AN127" s="507"/>
      <c r="AO127" s="507"/>
      <c r="AP127" s="507"/>
      <c r="AQ127" s="507"/>
      <c r="AR127" s="507"/>
      <c r="AS127" s="507"/>
      <c r="AT127" s="507"/>
      <c r="AU127" s="507"/>
      <c r="AV127" s="507"/>
      <c r="AW127" s="507"/>
      <c r="AX127" s="507"/>
      <c r="AY127" s="507"/>
      <c r="AZ127" s="507"/>
      <c r="BA127" s="507"/>
      <c r="BB127" s="507"/>
      <c r="BC127" s="507"/>
      <c r="BD127" s="17">
        <f t="shared" si="38"/>
        <v>0</v>
      </c>
    </row>
    <row r="128" spans="1:56">
      <c r="A128" s="144" t="s">
        <v>453</v>
      </c>
      <c r="B128" s="507" t="s">
        <v>766</v>
      </c>
      <c r="C128" s="507"/>
      <c r="D128" s="507"/>
      <c r="E128" s="507"/>
      <c r="F128" s="507"/>
      <c r="G128" s="507"/>
      <c r="H128" s="507"/>
      <c r="I128" s="507"/>
      <c r="J128" s="507"/>
      <c r="K128" s="507"/>
      <c r="L128" s="507"/>
      <c r="M128" s="507"/>
      <c r="N128" s="507"/>
      <c r="O128" s="507"/>
      <c r="P128" s="507"/>
      <c r="Q128" s="507"/>
      <c r="R128" s="507"/>
      <c r="S128" s="507"/>
      <c r="T128" s="507"/>
      <c r="U128" s="507"/>
      <c r="V128" s="507"/>
      <c r="W128" s="507"/>
      <c r="X128" s="507"/>
      <c r="Y128" s="507"/>
      <c r="Z128" s="507"/>
      <c r="AA128" s="507"/>
      <c r="AB128" s="17">
        <f t="shared" si="37"/>
        <v>0</v>
      </c>
      <c r="AC128" s="144" t="s">
        <v>453</v>
      </c>
      <c r="AD128" s="507" t="s">
        <v>766</v>
      </c>
      <c r="AE128" s="507"/>
      <c r="AF128" s="507"/>
      <c r="AG128" s="507"/>
      <c r="AH128" s="507"/>
      <c r="AI128" s="507"/>
      <c r="AJ128" s="507"/>
      <c r="AK128" s="507"/>
      <c r="AL128" s="507"/>
      <c r="AM128" s="507"/>
      <c r="AN128" s="507"/>
      <c r="AO128" s="507"/>
      <c r="AP128" s="507"/>
      <c r="AQ128" s="507"/>
      <c r="AR128" s="507"/>
      <c r="AS128" s="507"/>
      <c r="AT128" s="507"/>
      <c r="AU128" s="507"/>
      <c r="AV128" s="507"/>
      <c r="AW128" s="507"/>
      <c r="AX128" s="507"/>
      <c r="AY128" s="507"/>
      <c r="AZ128" s="507"/>
      <c r="BA128" s="507"/>
      <c r="BB128" s="507"/>
      <c r="BC128" s="507"/>
      <c r="BD128" s="17">
        <f t="shared" si="38"/>
        <v>0</v>
      </c>
    </row>
    <row r="129" spans="1:56">
      <c r="A129" s="144" t="s">
        <v>454</v>
      </c>
      <c r="B129" s="127">
        <v>40891</v>
      </c>
      <c r="C129" s="127" t="s">
        <v>331</v>
      </c>
      <c r="D129" s="127">
        <v>5037017</v>
      </c>
      <c r="E129" s="127">
        <v>1114697</v>
      </c>
      <c r="F129" s="127">
        <v>4583081</v>
      </c>
      <c r="G129" s="127">
        <v>575596</v>
      </c>
      <c r="H129" s="127">
        <v>895184</v>
      </c>
      <c r="I129" s="127" t="s">
        <v>331</v>
      </c>
      <c r="J129" s="17">
        <f>SUM(B129:I129)</f>
        <v>12246466</v>
      </c>
      <c r="K129" s="127">
        <v>22912</v>
      </c>
      <c r="L129" s="127" t="s">
        <v>331</v>
      </c>
      <c r="M129" s="127">
        <v>3334217</v>
      </c>
      <c r="N129" s="127">
        <v>466154</v>
      </c>
      <c r="O129" s="127">
        <v>3033738</v>
      </c>
      <c r="P129" s="127">
        <v>242988</v>
      </c>
      <c r="Q129" s="127">
        <v>399024</v>
      </c>
      <c r="R129" s="127" t="s">
        <v>331</v>
      </c>
      <c r="S129" s="17">
        <f>SUM(K129:R129)</f>
        <v>7499033</v>
      </c>
      <c r="T129" s="127">
        <v>22912</v>
      </c>
      <c r="U129" s="127" t="s">
        <v>331</v>
      </c>
      <c r="V129" s="127">
        <v>2936236</v>
      </c>
      <c r="W129" s="127">
        <v>466154</v>
      </c>
      <c r="X129" s="127">
        <v>1908580</v>
      </c>
      <c r="Y129" s="127">
        <v>242988</v>
      </c>
      <c r="Z129" s="127">
        <v>399024</v>
      </c>
      <c r="AA129" s="127" t="s">
        <v>331</v>
      </c>
      <c r="AB129" s="17">
        <f t="shared" si="37"/>
        <v>5975894</v>
      </c>
      <c r="AC129" s="144" t="s">
        <v>454</v>
      </c>
      <c r="AD129" s="127">
        <v>40891</v>
      </c>
      <c r="AE129" s="127" t="s">
        <v>331</v>
      </c>
      <c r="AF129" s="127">
        <v>5037017</v>
      </c>
      <c r="AG129" s="127">
        <v>1114697</v>
      </c>
      <c r="AH129" s="127">
        <v>4583081</v>
      </c>
      <c r="AI129" s="127">
        <v>575596</v>
      </c>
      <c r="AJ129" s="127">
        <v>895184</v>
      </c>
      <c r="AK129" s="127" t="s">
        <v>331</v>
      </c>
      <c r="AL129" s="17">
        <f>SUM(AD129:AK129)</f>
        <v>12246466</v>
      </c>
      <c r="AM129" s="127">
        <v>22912</v>
      </c>
      <c r="AN129" s="127" t="s">
        <v>331</v>
      </c>
      <c r="AO129" s="127">
        <v>3334217</v>
      </c>
      <c r="AP129" s="127">
        <v>466154</v>
      </c>
      <c r="AQ129" s="127">
        <v>3033738</v>
      </c>
      <c r="AR129" s="127">
        <v>242988</v>
      </c>
      <c r="AS129" s="127">
        <v>399024</v>
      </c>
      <c r="AT129" s="127" t="s">
        <v>331</v>
      </c>
      <c r="AU129" s="17">
        <f>SUM(AM129:AT129)</f>
        <v>7499033</v>
      </c>
      <c r="AV129" s="127">
        <v>22912</v>
      </c>
      <c r="AW129" s="127" t="s">
        <v>331</v>
      </c>
      <c r="AX129" s="127">
        <v>2936236</v>
      </c>
      <c r="AY129" s="127">
        <v>466154</v>
      </c>
      <c r="AZ129" s="127">
        <v>1908580</v>
      </c>
      <c r="BA129" s="127">
        <v>242988</v>
      </c>
      <c r="BB129" s="127">
        <v>399024</v>
      </c>
      <c r="BC129" s="127" t="s">
        <v>331</v>
      </c>
      <c r="BD129" s="17">
        <f t="shared" si="38"/>
        <v>5975894</v>
      </c>
    </row>
    <row r="130" spans="1:56">
      <c r="A130" s="144" t="s">
        <v>479</v>
      </c>
      <c r="B130" s="101">
        <v>0</v>
      </c>
      <c r="C130" s="101">
        <v>0</v>
      </c>
      <c r="D130" s="101">
        <v>2309094</v>
      </c>
      <c r="E130" s="101">
        <v>0</v>
      </c>
      <c r="F130" s="101">
        <v>36912.609375</v>
      </c>
      <c r="G130" s="101">
        <v>165032.375</v>
      </c>
      <c r="H130" s="101">
        <v>680.5426025390625</v>
      </c>
      <c r="I130" s="101">
        <v>80981.75</v>
      </c>
      <c r="J130" s="304">
        <f t="shared" si="36"/>
        <v>2592701.2769775391</v>
      </c>
      <c r="K130" s="101">
        <v>0</v>
      </c>
      <c r="L130" s="101">
        <v>0</v>
      </c>
      <c r="M130" s="101">
        <v>1616684.5</v>
      </c>
      <c r="N130" s="101">
        <v>0</v>
      </c>
      <c r="O130" s="101">
        <v>30850.490234375</v>
      </c>
      <c r="P130" s="101">
        <v>134031.984375</v>
      </c>
      <c r="Q130" s="101">
        <v>365.95736694335938</v>
      </c>
      <c r="R130" s="101">
        <v>66620.875</v>
      </c>
      <c r="S130" s="304">
        <f t="shared" si="39"/>
        <v>1848553.8069763184</v>
      </c>
      <c r="T130" s="101">
        <v>0</v>
      </c>
      <c r="U130" s="101">
        <v>0</v>
      </c>
      <c r="V130" s="101">
        <v>1616684.5</v>
      </c>
      <c r="W130" s="101">
        <v>0</v>
      </c>
      <c r="X130" s="101">
        <v>30850.490234375</v>
      </c>
      <c r="Y130" s="101">
        <v>99228.3828125</v>
      </c>
      <c r="Z130" s="101">
        <v>365.95736694335938</v>
      </c>
      <c r="AA130" s="101">
        <v>66620.875</v>
      </c>
      <c r="AB130" s="304">
        <f t="shared" si="37"/>
        <v>1813750.2054138184</v>
      </c>
      <c r="AC130" s="144" t="s">
        <v>479</v>
      </c>
      <c r="AD130" s="101">
        <v>0</v>
      </c>
      <c r="AE130" s="101">
        <v>0</v>
      </c>
      <c r="AF130" s="101">
        <v>2309094</v>
      </c>
      <c r="AG130" s="101">
        <v>0</v>
      </c>
      <c r="AH130" s="101">
        <v>36912.609375</v>
      </c>
      <c r="AI130" s="101">
        <v>165032.375</v>
      </c>
      <c r="AJ130" s="101">
        <v>680.5426025390625</v>
      </c>
      <c r="AK130" s="101">
        <v>80981.75</v>
      </c>
      <c r="AL130" s="304">
        <f t="shared" ref="AL130" si="63">SUM(AD130:AK130)</f>
        <v>2592701.2769775391</v>
      </c>
      <c r="AM130" s="101">
        <v>0</v>
      </c>
      <c r="AN130" s="101">
        <v>0</v>
      </c>
      <c r="AO130" s="101">
        <v>1616684.5</v>
      </c>
      <c r="AP130" s="101">
        <v>0</v>
      </c>
      <c r="AQ130" s="101">
        <v>30850.490234375</v>
      </c>
      <c r="AR130" s="101">
        <v>134031.984375</v>
      </c>
      <c r="AS130" s="101">
        <v>365.95736694335938</v>
      </c>
      <c r="AT130" s="101">
        <v>66620.875</v>
      </c>
      <c r="AU130" s="304">
        <f t="shared" ref="AU130" si="64">SUM(AM130:AT130)</f>
        <v>1848553.8069763184</v>
      </c>
      <c r="AV130" s="101">
        <v>0</v>
      </c>
      <c r="AW130" s="101">
        <v>0</v>
      </c>
      <c r="AX130" s="101">
        <v>1616684.5</v>
      </c>
      <c r="AY130" s="101">
        <v>0</v>
      </c>
      <c r="AZ130" s="101">
        <v>30850.490234375</v>
      </c>
      <c r="BA130" s="101">
        <v>99228.3828125</v>
      </c>
      <c r="BB130" s="101">
        <v>365.95736694335938</v>
      </c>
      <c r="BC130" s="101">
        <v>66620.875</v>
      </c>
      <c r="BD130" s="304">
        <f t="shared" si="38"/>
        <v>1813750.2054138184</v>
      </c>
    </row>
    <row r="131" spans="1:56">
      <c r="A131" s="144" t="s">
        <v>543</v>
      </c>
      <c r="B131" s="127"/>
      <c r="C131" s="127"/>
      <c r="D131" s="127"/>
      <c r="E131" s="127"/>
      <c r="F131" s="127"/>
      <c r="G131" s="127"/>
      <c r="H131" s="127"/>
      <c r="I131" s="127"/>
      <c r="J131" s="17">
        <f t="shared" si="36"/>
        <v>0</v>
      </c>
      <c r="K131" s="127"/>
      <c r="L131" s="127"/>
      <c r="M131" s="127"/>
      <c r="N131" s="127"/>
      <c r="O131" s="127"/>
      <c r="P131" s="127"/>
      <c r="Q131" s="127"/>
      <c r="R131" s="127"/>
      <c r="S131" s="17">
        <f t="shared" si="39"/>
        <v>0</v>
      </c>
      <c r="T131" s="127"/>
      <c r="U131" s="127"/>
      <c r="V131" s="127"/>
      <c r="W131" s="127"/>
      <c r="X131" s="127"/>
      <c r="Y131" s="127"/>
      <c r="Z131" s="127"/>
      <c r="AA131" s="127"/>
      <c r="AB131" s="17">
        <f t="shared" si="37"/>
        <v>0</v>
      </c>
      <c r="AC131" s="144" t="s">
        <v>543</v>
      </c>
      <c r="AD131" s="127"/>
      <c r="AE131" s="127"/>
      <c r="AF131" s="127"/>
      <c r="AG131" s="127"/>
      <c r="AH131" s="127"/>
      <c r="AI131" s="127"/>
      <c r="AJ131" s="127"/>
      <c r="AK131" s="127"/>
      <c r="AL131" s="17"/>
      <c r="AM131" s="127"/>
      <c r="AN131" s="127"/>
      <c r="AO131" s="127"/>
      <c r="AP131" s="127"/>
      <c r="AQ131" s="127"/>
      <c r="AR131" s="127"/>
      <c r="AS131" s="127"/>
      <c r="AT131" s="127"/>
      <c r="AU131" s="17"/>
      <c r="AV131" s="127"/>
      <c r="AW131" s="127"/>
      <c r="AX131" s="127"/>
      <c r="AY131" s="127"/>
      <c r="AZ131" s="127"/>
      <c r="BA131" s="127"/>
      <c r="BB131" s="127"/>
      <c r="BC131" s="127"/>
      <c r="BD131" s="17"/>
    </row>
    <row r="132" spans="1:56">
      <c r="A132" s="144" t="s">
        <v>386</v>
      </c>
      <c r="B132" s="101">
        <v>0</v>
      </c>
      <c r="C132" s="101">
        <v>0</v>
      </c>
      <c r="D132" s="101">
        <v>2433148.5</v>
      </c>
      <c r="E132" s="101">
        <v>0</v>
      </c>
      <c r="F132" s="101">
        <v>2900.7900390625</v>
      </c>
      <c r="G132" s="101">
        <v>222651.390625</v>
      </c>
      <c r="H132" s="101">
        <v>3636.063720703125</v>
      </c>
      <c r="I132" s="101">
        <v>50313.82421875</v>
      </c>
      <c r="J132" s="304">
        <f t="shared" si="36"/>
        <v>2712650.5686035156</v>
      </c>
      <c r="K132" s="101">
        <v>0</v>
      </c>
      <c r="L132" s="101">
        <v>0</v>
      </c>
      <c r="M132" s="101">
        <v>1477007.5</v>
      </c>
      <c r="N132" s="101">
        <v>0</v>
      </c>
      <c r="O132" s="101">
        <v>1602.431640625</v>
      </c>
      <c r="P132" s="101">
        <v>155267.578125</v>
      </c>
      <c r="Q132" s="101">
        <v>1281.5166015625</v>
      </c>
      <c r="R132" s="101">
        <v>40391.65234375</v>
      </c>
      <c r="S132" s="304">
        <f t="shared" si="39"/>
        <v>1675550.6787109375</v>
      </c>
      <c r="T132" s="101">
        <v>0</v>
      </c>
      <c r="U132" s="101">
        <v>0</v>
      </c>
      <c r="V132" s="101">
        <v>1477007.5</v>
      </c>
      <c r="W132" s="101">
        <v>0</v>
      </c>
      <c r="X132" s="101">
        <v>1602.431640625</v>
      </c>
      <c r="Y132" s="101">
        <v>85545.96875</v>
      </c>
      <c r="Z132" s="101">
        <v>1281.5166015625</v>
      </c>
      <c r="AA132" s="101">
        <v>40391.65234375</v>
      </c>
      <c r="AB132" s="304">
        <f t="shared" si="37"/>
        <v>1605829.0693359375</v>
      </c>
      <c r="AC132" s="144" t="s">
        <v>386</v>
      </c>
      <c r="AD132" s="101">
        <v>0</v>
      </c>
      <c r="AE132" s="101">
        <v>0</v>
      </c>
      <c r="AF132" s="101">
        <v>2433148.5</v>
      </c>
      <c r="AG132" s="101">
        <v>0</v>
      </c>
      <c r="AH132" s="101">
        <v>2900.7900390625</v>
      </c>
      <c r="AI132" s="101">
        <v>222651.390625</v>
      </c>
      <c r="AJ132" s="101">
        <v>3636.063720703125</v>
      </c>
      <c r="AK132" s="101">
        <v>50313.82421875</v>
      </c>
      <c r="AL132" s="304">
        <f t="shared" ref="AL132:AL133" si="65">SUM(AD132:AK132)</f>
        <v>2712650.5686035156</v>
      </c>
      <c r="AM132" s="101">
        <v>0</v>
      </c>
      <c r="AN132" s="101">
        <v>0</v>
      </c>
      <c r="AO132" s="101">
        <v>1477007.5</v>
      </c>
      <c r="AP132" s="101">
        <v>0</v>
      </c>
      <c r="AQ132" s="101">
        <v>1602.431640625</v>
      </c>
      <c r="AR132" s="101">
        <v>155267.578125</v>
      </c>
      <c r="AS132" s="101">
        <v>1281.5166015625</v>
      </c>
      <c r="AT132" s="101">
        <v>40391.65234375</v>
      </c>
      <c r="AU132" s="304">
        <f t="shared" ref="AU132:AU133" si="66">SUM(AM132:AT132)</f>
        <v>1675550.6787109375</v>
      </c>
      <c r="AV132" s="101">
        <v>0</v>
      </c>
      <c r="AW132" s="101">
        <v>0</v>
      </c>
      <c r="AX132" s="101">
        <v>1477007.5</v>
      </c>
      <c r="AY132" s="101">
        <v>0</v>
      </c>
      <c r="AZ132" s="101">
        <v>1602.431640625</v>
      </c>
      <c r="BA132" s="101">
        <v>85545.96875</v>
      </c>
      <c r="BB132" s="101">
        <v>1281.5166015625</v>
      </c>
      <c r="BC132" s="101">
        <v>40391.65234375</v>
      </c>
      <c r="BD132" s="304">
        <f t="shared" ref="BD132:BD133" si="67">SUM(AV132:BC132)</f>
        <v>1605829.0693359375</v>
      </c>
    </row>
    <row r="133" spans="1:56">
      <c r="A133" s="144" t="s">
        <v>455</v>
      </c>
      <c r="B133" s="101">
        <v>1877.396728515625</v>
      </c>
      <c r="C133" s="101">
        <v>5235.00048828125</v>
      </c>
      <c r="D133" s="101">
        <v>660604.875</v>
      </c>
      <c r="E133" s="101">
        <v>0</v>
      </c>
      <c r="F133" s="101">
        <v>10790</v>
      </c>
      <c r="G133" s="101">
        <v>67724.921875</v>
      </c>
      <c r="H133" s="101">
        <v>501.1390380859375</v>
      </c>
      <c r="I133" s="101">
        <v>7223.9208984375</v>
      </c>
      <c r="J133" s="304">
        <f t="shared" si="36"/>
        <v>753957.25402832031</v>
      </c>
      <c r="K133" s="101">
        <v>1454.982421875</v>
      </c>
      <c r="L133" s="101">
        <v>5235.00048828125</v>
      </c>
      <c r="M133" s="101">
        <v>535763.5</v>
      </c>
      <c r="N133" s="101">
        <v>0</v>
      </c>
      <c r="O133" s="101">
        <v>5395</v>
      </c>
      <c r="P133" s="101">
        <v>53024.2890625</v>
      </c>
      <c r="Q133" s="101">
        <v>264.247802734375</v>
      </c>
      <c r="R133" s="101">
        <v>5357.03759765625</v>
      </c>
      <c r="S133" s="304">
        <f t="shared" si="39"/>
        <v>606494.05737304688</v>
      </c>
      <c r="T133" s="101">
        <v>1454.982421875</v>
      </c>
      <c r="U133" s="101">
        <v>5235.00048828125</v>
      </c>
      <c r="V133" s="101">
        <v>527910.375</v>
      </c>
      <c r="W133" s="101">
        <v>0</v>
      </c>
      <c r="X133" s="101">
        <v>5395</v>
      </c>
      <c r="Y133" s="101">
        <v>47142.14453125</v>
      </c>
      <c r="Z133" s="101">
        <v>264.247802734375</v>
      </c>
      <c r="AA133" s="101">
        <v>5357.03759765625</v>
      </c>
      <c r="AB133" s="304">
        <f t="shared" si="37"/>
        <v>592758.78784179688</v>
      </c>
      <c r="AC133" s="144" t="s">
        <v>455</v>
      </c>
      <c r="AD133" s="101">
        <v>1877.396728515625</v>
      </c>
      <c r="AE133" s="101">
        <v>5235.00048828125</v>
      </c>
      <c r="AF133" s="101">
        <v>660604.875</v>
      </c>
      <c r="AG133" s="101">
        <v>0</v>
      </c>
      <c r="AH133" s="101">
        <v>10790</v>
      </c>
      <c r="AI133" s="101">
        <v>67724.921875</v>
      </c>
      <c r="AJ133" s="101">
        <v>501.1390380859375</v>
      </c>
      <c r="AK133" s="101">
        <v>7223.9208984375</v>
      </c>
      <c r="AL133" s="304">
        <f t="shared" si="65"/>
        <v>753957.25402832031</v>
      </c>
      <c r="AM133" s="101">
        <v>1454.982421875</v>
      </c>
      <c r="AN133" s="101">
        <v>5235.00048828125</v>
      </c>
      <c r="AO133" s="101">
        <v>535763.5</v>
      </c>
      <c r="AP133" s="101">
        <v>0</v>
      </c>
      <c r="AQ133" s="101">
        <v>5395</v>
      </c>
      <c r="AR133" s="101">
        <v>53024.2890625</v>
      </c>
      <c r="AS133" s="101">
        <v>264.247802734375</v>
      </c>
      <c r="AT133" s="101">
        <v>5357.03759765625</v>
      </c>
      <c r="AU133" s="304">
        <f t="shared" si="66"/>
        <v>606494.05737304688</v>
      </c>
      <c r="AV133" s="101">
        <v>1454.982421875</v>
      </c>
      <c r="AW133" s="101">
        <v>5235.00048828125</v>
      </c>
      <c r="AX133" s="101">
        <v>527910.375</v>
      </c>
      <c r="AY133" s="101">
        <v>0</v>
      </c>
      <c r="AZ133" s="101">
        <v>5395</v>
      </c>
      <c r="BA133" s="101">
        <v>47142.14453125</v>
      </c>
      <c r="BB133" s="101">
        <v>264.247802734375</v>
      </c>
      <c r="BC133" s="101">
        <v>5357.03759765625</v>
      </c>
      <c r="BD133" s="304">
        <f t="shared" si="67"/>
        <v>592758.78784179688</v>
      </c>
    </row>
    <row r="134" spans="1:56">
      <c r="A134" s="144" t="s">
        <v>387</v>
      </c>
      <c r="B134" s="507" t="s">
        <v>766</v>
      </c>
      <c r="C134" s="507"/>
      <c r="D134" s="507"/>
      <c r="E134" s="507"/>
      <c r="F134" s="507"/>
      <c r="G134" s="507"/>
      <c r="H134" s="507"/>
      <c r="I134" s="507"/>
      <c r="J134" s="507"/>
      <c r="K134" s="507"/>
      <c r="L134" s="507"/>
      <c r="M134" s="507"/>
      <c r="N134" s="507"/>
      <c r="O134" s="507"/>
      <c r="P134" s="507"/>
      <c r="Q134" s="507"/>
      <c r="R134" s="507"/>
      <c r="S134" s="507"/>
      <c r="T134" s="507"/>
      <c r="U134" s="507"/>
      <c r="V134" s="507"/>
      <c r="W134" s="507"/>
      <c r="X134" s="507"/>
      <c r="Y134" s="507"/>
      <c r="Z134" s="507"/>
      <c r="AA134" s="507"/>
      <c r="AB134" s="17">
        <f t="shared" ref="AB134:AB158" si="68">SUM(T134:AA134)</f>
        <v>0</v>
      </c>
      <c r="AC134" s="144" t="s">
        <v>387</v>
      </c>
      <c r="AD134" s="507" t="s">
        <v>766</v>
      </c>
      <c r="AE134" s="507"/>
      <c r="AF134" s="507"/>
      <c r="AG134" s="507"/>
      <c r="AH134" s="507"/>
      <c r="AI134" s="507"/>
      <c r="AJ134" s="507"/>
      <c r="AK134" s="507"/>
      <c r="AL134" s="507"/>
      <c r="AM134" s="507"/>
      <c r="AN134" s="507"/>
      <c r="AO134" s="507"/>
      <c r="AP134" s="507"/>
      <c r="AQ134" s="507"/>
      <c r="AR134" s="507"/>
      <c r="AS134" s="507"/>
      <c r="AT134" s="507"/>
      <c r="AU134" s="507"/>
      <c r="AV134" s="507"/>
      <c r="AW134" s="507"/>
      <c r="AX134" s="507"/>
      <c r="AY134" s="507"/>
      <c r="AZ134" s="507"/>
      <c r="BA134" s="507"/>
      <c r="BB134" s="507"/>
      <c r="BC134" s="507"/>
      <c r="BD134" s="17">
        <f t="shared" si="38"/>
        <v>0</v>
      </c>
    </row>
    <row r="135" spans="1:56">
      <c r="A135" s="144" t="s">
        <v>456</v>
      </c>
      <c r="B135" s="101">
        <v>0</v>
      </c>
      <c r="C135" s="101">
        <v>0</v>
      </c>
      <c r="D135" s="101">
        <v>2750564</v>
      </c>
      <c r="E135" s="101">
        <v>0</v>
      </c>
      <c r="F135" s="101">
        <v>32568.689453125</v>
      </c>
      <c r="G135" s="101">
        <v>848409.625</v>
      </c>
      <c r="H135" s="101">
        <v>21162.39453125</v>
      </c>
      <c r="I135" s="101">
        <v>210850.9375</v>
      </c>
      <c r="J135" s="304">
        <f t="shared" ref="J135:J158" si="69">SUM(B135:I135)</f>
        <v>3863555.646484375</v>
      </c>
      <c r="K135" s="101">
        <v>0</v>
      </c>
      <c r="L135" s="101">
        <v>0</v>
      </c>
      <c r="M135" s="101">
        <v>1605669.375</v>
      </c>
      <c r="N135" s="101">
        <v>0</v>
      </c>
      <c r="O135" s="101">
        <v>20522.48828125</v>
      </c>
      <c r="P135" s="101">
        <v>543131.75</v>
      </c>
      <c r="Q135" s="101">
        <v>8420.33984375</v>
      </c>
      <c r="R135" s="101">
        <v>169796.65625</v>
      </c>
      <c r="S135" s="304">
        <f t="shared" ref="S135:S158" si="70">SUM(K135:R135)</f>
        <v>2347540.609375</v>
      </c>
      <c r="T135" s="101">
        <v>0</v>
      </c>
      <c r="U135" s="101">
        <v>0</v>
      </c>
      <c r="V135" s="101">
        <v>1563562.75</v>
      </c>
      <c r="W135" s="101">
        <v>0</v>
      </c>
      <c r="X135" s="101">
        <v>20522.48828125</v>
      </c>
      <c r="Y135" s="101">
        <v>191844.671875</v>
      </c>
      <c r="Z135" s="101">
        <v>8420.33984375</v>
      </c>
      <c r="AA135" s="101">
        <v>169796.65625</v>
      </c>
      <c r="AB135" s="304">
        <f t="shared" si="68"/>
        <v>1954146.90625</v>
      </c>
      <c r="AC135" s="144" t="s">
        <v>456</v>
      </c>
      <c r="AD135" s="101">
        <v>0</v>
      </c>
      <c r="AE135" s="101">
        <v>0</v>
      </c>
      <c r="AF135" s="101">
        <v>2750564</v>
      </c>
      <c r="AG135" s="101">
        <v>0</v>
      </c>
      <c r="AH135" s="101">
        <v>32568.689453125</v>
      </c>
      <c r="AI135" s="101">
        <v>848409.625</v>
      </c>
      <c r="AJ135" s="101">
        <v>21162.39453125</v>
      </c>
      <c r="AK135" s="101">
        <v>210850.9375</v>
      </c>
      <c r="AL135" s="304">
        <f t="shared" ref="AL135" si="71">SUM(AD135:AK135)</f>
        <v>3863555.646484375</v>
      </c>
      <c r="AM135" s="101">
        <v>0</v>
      </c>
      <c r="AN135" s="101">
        <v>0</v>
      </c>
      <c r="AO135" s="101">
        <v>1605669.375</v>
      </c>
      <c r="AP135" s="101">
        <v>0</v>
      </c>
      <c r="AQ135" s="101">
        <v>20522.48828125</v>
      </c>
      <c r="AR135" s="101">
        <v>543131.75</v>
      </c>
      <c r="AS135" s="101">
        <v>8420.33984375</v>
      </c>
      <c r="AT135" s="101">
        <v>169796.65625</v>
      </c>
      <c r="AU135" s="304">
        <f t="shared" ref="AU135" si="72">SUM(AM135:AT135)</f>
        <v>2347540.609375</v>
      </c>
      <c r="AV135" s="101">
        <v>0</v>
      </c>
      <c r="AW135" s="101">
        <v>0</v>
      </c>
      <c r="AX135" s="101">
        <v>1563562.75</v>
      </c>
      <c r="AY135" s="101">
        <v>0</v>
      </c>
      <c r="AZ135" s="101">
        <v>20522.48828125</v>
      </c>
      <c r="BA135" s="101">
        <v>191844.671875</v>
      </c>
      <c r="BB135" s="101">
        <v>8420.33984375</v>
      </c>
      <c r="BC135" s="101">
        <v>169796.65625</v>
      </c>
      <c r="BD135" s="304">
        <f t="shared" si="38"/>
        <v>1954146.90625</v>
      </c>
    </row>
    <row r="136" spans="1:56">
      <c r="A136" s="144" t="s">
        <v>457</v>
      </c>
      <c r="B136" s="507" t="s">
        <v>766</v>
      </c>
      <c r="C136" s="507"/>
      <c r="D136" s="507"/>
      <c r="E136" s="507"/>
      <c r="F136" s="507"/>
      <c r="G136" s="507"/>
      <c r="H136" s="507"/>
      <c r="I136" s="507"/>
      <c r="J136" s="507"/>
      <c r="K136" s="507"/>
      <c r="L136" s="507"/>
      <c r="M136" s="507"/>
      <c r="N136" s="507"/>
      <c r="O136" s="507"/>
      <c r="P136" s="507"/>
      <c r="Q136" s="507"/>
      <c r="R136" s="507"/>
      <c r="S136" s="507"/>
      <c r="T136" s="507"/>
      <c r="U136" s="507"/>
      <c r="V136" s="507"/>
      <c r="W136" s="507"/>
      <c r="X136" s="507"/>
      <c r="Y136" s="507"/>
      <c r="Z136" s="507"/>
      <c r="AA136" s="507"/>
      <c r="AB136" s="17">
        <f t="shared" si="68"/>
        <v>0</v>
      </c>
      <c r="AC136" s="144" t="s">
        <v>457</v>
      </c>
      <c r="AD136" s="507" t="s">
        <v>766</v>
      </c>
      <c r="AE136" s="507"/>
      <c r="AF136" s="507"/>
      <c r="AG136" s="507"/>
      <c r="AH136" s="507"/>
      <c r="AI136" s="507"/>
      <c r="AJ136" s="507"/>
      <c r="AK136" s="507"/>
      <c r="AL136" s="507"/>
      <c r="AM136" s="507"/>
      <c r="AN136" s="507"/>
      <c r="AO136" s="507"/>
      <c r="AP136" s="507"/>
      <c r="AQ136" s="507"/>
      <c r="AR136" s="507"/>
      <c r="AS136" s="507"/>
      <c r="AT136" s="507"/>
      <c r="AU136" s="507"/>
      <c r="AV136" s="507"/>
      <c r="AW136" s="507"/>
      <c r="AX136" s="507"/>
      <c r="AY136" s="507"/>
      <c r="AZ136" s="507"/>
      <c r="BA136" s="507"/>
      <c r="BB136" s="507"/>
      <c r="BC136" s="507"/>
      <c r="BD136" s="17">
        <f t="shared" si="38"/>
        <v>0</v>
      </c>
    </row>
    <row r="137" spans="1:56">
      <c r="A137" s="144" t="s">
        <v>458</v>
      </c>
      <c r="B137" s="101">
        <v>16425.98046875</v>
      </c>
      <c r="C137" s="101">
        <v>13705</v>
      </c>
      <c r="D137" s="101">
        <v>13077049</v>
      </c>
      <c r="E137" s="101">
        <v>0</v>
      </c>
      <c r="F137" s="101">
        <v>142149.484375</v>
      </c>
      <c r="G137" s="101">
        <v>1906434.875</v>
      </c>
      <c r="H137" s="101">
        <v>9345.1708984375</v>
      </c>
      <c r="I137" s="101">
        <v>188270.015625</v>
      </c>
      <c r="J137" s="304">
        <f t="shared" si="69"/>
        <v>15353379.526367188</v>
      </c>
      <c r="K137" s="101">
        <v>16015.3310546875</v>
      </c>
      <c r="L137" s="101">
        <v>13705</v>
      </c>
      <c r="M137" s="101">
        <v>11145620</v>
      </c>
      <c r="N137" s="101">
        <v>0</v>
      </c>
      <c r="O137" s="101">
        <v>129818.4765625</v>
      </c>
      <c r="P137" s="101">
        <v>1571968.75</v>
      </c>
      <c r="Q137" s="101">
        <v>6400.82958984375</v>
      </c>
      <c r="R137" s="101">
        <v>136027.90625</v>
      </c>
      <c r="S137" s="304">
        <f t="shared" si="70"/>
        <v>13019556.293457031</v>
      </c>
      <c r="T137" s="101">
        <v>16015.3310546875</v>
      </c>
      <c r="U137" s="101">
        <v>13705</v>
      </c>
      <c r="V137" s="101">
        <v>11133710</v>
      </c>
      <c r="W137" s="101">
        <v>0</v>
      </c>
      <c r="X137" s="101">
        <v>129818.4765625</v>
      </c>
      <c r="Y137" s="101">
        <v>1370355.5</v>
      </c>
      <c r="Z137" s="101">
        <v>6400.82958984375</v>
      </c>
      <c r="AA137" s="101">
        <v>136027.90625</v>
      </c>
      <c r="AB137" s="304">
        <f t="shared" si="68"/>
        <v>12806033.043457031</v>
      </c>
      <c r="AC137" s="144" t="s">
        <v>458</v>
      </c>
      <c r="AD137" s="101">
        <v>16425.98046875</v>
      </c>
      <c r="AE137" s="101">
        <v>13705</v>
      </c>
      <c r="AF137" s="101">
        <v>13077049</v>
      </c>
      <c r="AG137" s="101">
        <v>0</v>
      </c>
      <c r="AH137" s="101">
        <v>142149.484375</v>
      </c>
      <c r="AI137" s="101">
        <v>1906434.875</v>
      </c>
      <c r="AJ137" s="101">
        <v>9345.1708984375</v>
      </c>
      <c r="AK137" s="101">
        <v>188270.015625</v>
      </c>
      <c r="AL137" s="304">
        <f t="shared" ref="AL137" si="73">SUM(AD137:AK137)</f>
        <v>15353379.526367188</v>
      </c>
      <c r="AM137" s="101">
        <v>16015.3310546875</v>
      </c>
      <c r="AN137" s="101">
        <v>13705</v>
      </c>
      <c r="AO137" s="101">
        <v>11145620</v>
      </c>
      <c r="AP137" s="101">
        <v>0</v>
      </c>
      <c r="AQ137" s="101">
        <v>129818.4765625</v>
      </c>
      <c r="AR137" s="101">
        <v>1571968.75</v>
      </c>
      <c r="AS137" s="101">
        <v>6400.82958984375</v>
      </c>
      <c r="AT137" s="101">
        <v>136027.90625</v>
      </c>
      <c r="AU137" s="304">
        <f t="shared" ref="AU137" si="74">SUM(AM137:AT137)</f>
        <v>13019556.293457031</v>
      </c>
      <c r="AV137" s="101">
        <v>16015.3310546875</v>
      </c>
      <c r="AW137" s="101">
        <v>13705</v>
      </c>
      <c r="AX137" s="101">
        <v>11133710</v>
      </c>
      <c r="AY137" s="101">
        <v>0</v>
      </c>
      <c r="AZ137" s="101">
        <v>129818.4765625</v>
      </c>
      <c r="BA137" s="101">
        <v>1370355.5</v>
      </c>
      <c r="BB137" s="101">
        <v>6400.82958984375</v>
      </c>
      <c r="BC137" s="101">
        <v>136027.90625</v>
      </c>
      <c r="BD137" s="304">
        <f t="shared" si="38"/>
        <v>12806033.043457031</v>
      </c>
    </row>
    <row r="138" spans="1:56">
      <c r="A138" s="144" t="s">
        <v>459</v>
      </c>
      <c r="B138" s="507" t="s">
        <v>766</v>
      </c>
      <c r="C138" s="507"/>
      <c r="D138" s="507"/>
      <c r="E138" s="507"/>
      <c r="F138" s="507"/>
      <c r="G138" s="507"/>
      <c r="H138" s="507"/>
      <c r="I138" s="507"/>
      <c r="J138" s="507"/>
      <c r="K138" s="507"/>
      <c r="L138" s="507"/>
      <c r="M138" s="507"/>
      <c r="N138" s="507"/>
      <c r="O138" s="507"/>
      <c r="P138" s="507"/>
      <c r="Q138" s="507"/>
      <c r="R138" s="507"/>
      <c r="S138" s="507"/>
      <c r="T138" s="507"/>
      <c r="U138" s="507"/>
      <c r="V138" s="507"/>
      <c r="W138" s="507"/>
      <c r="X138" s="507"/>
      <c r="Y138" s="507"/>
      <c r="Z138" s="507"/>
      <c r="AA138" s="507"/>
      <c r="AB138" s="17">
        <f t="shared" si="68"/>
        <v>0</v>
      </c>
      <c r="AC138" s="144" t="s">
        <v>459</v>
      </c>
      <c r="AD138" s="507" t="s">
        <v>766</v>
      </c>
      <c r="AE138" s="507"/>
      <c r="AF138" s="507"/>
      <c r="AG138" s="507"/>
      <c r="AH138" s="507"/>
      <c r="AI138" s="507"/>
      <c r="AJ138" s="507"/>
      <c r="AK138" s="507"/>
      <c r="AL138" s="507"/>
      <c r="AM138" s="507"/>
      <c r="AN138" s="507"/>
      <c r="AO138" s="507"/>
      <c r="AP138" s="507"/>
      <c r="AQ138" s="507"/>
      <c r="AR138" s="507"/>
      <c r="AS138" s="507"/>
      <c r="AT138" s="507"/>
      <c r="AU138" s="507"/>
      <c r="AV138" s="507"/>
      <c r="AW138" s="507"/>
      <c r="AX138" s="507"/>
      <c r="AY138" s="507"/>
      <c r="AZ138" s="507"/>
      <c r="BA138" s="507"/>
      <c r="BB138" s="507"/>
      <c r="BC138" s="507"/>
      <c r="BD138" s="17">
        <f t="shared" si="38"/>
        <v>0</v>
      </c>
    </row>
    <row r="139" spans="1:56">
      <c r="A139" s="144" t="s">
        <v>460</v>
      </c>
      <c r="B139" s="101">
        <v>23408.05859375</v>
      </c>
      <c r="C139" s="101">
        <v>21580</v>
      </c>
      <c r="D139" s="101">
        <v>2615655.25</v>
      </c>
      <c r="E139" s="101">
        <v>0</v>
      </c>
      <c r="F139" s="101">
        <v>180682.4375</v>
      </c>
      <c r="G139" s="101">
        <v>380702.0625</v>
      </c>
      <c r="H139" s="101">
        <v>5855.00244140625</v>
      </c>
      <c r="I139" s="101">
        <v>43188.8671875</v>
      </c>
      <c r="J139" s="304">
        <f t="shared" si="69"/>
        <v>3271071.6782226563</v>
      </c>
      <c r="K139" s="101">
        <v>21123.251953125</v>
      </c>
      <c r="L139" s="101">
        <v>21580</v>
      </c>
      <c r="M139" s="101">
        <v>2136687.75</v>
      </c>
      <c r="N139" s="101">
        <v>0</v>
      </c>
      <c r="O139" s="101">
        <v>119386.4609375</v>
      </c>
      <c r="P139" s="101">
        <v>305259.1875</v>
      </c>
      <c r="Q139" s="101">
        <v>2649.806884765625</v>
      </c>
      <c r="R139" s="101">
        <v>34633.18359375</v>
      </c>
      <c r="S139" s="304">
        <f t="shared" si="70"/>
        <v>2641319.6408691406</v>
      </c>
      <c r="T139" s="101">
        <v>21123.251953125</v>
      </c>
      <c r="U139" s="101">
        <v>21580</v>
      </c>
      <c r="V139" s="101">
        <v>2082263</v>
      </c>
      <c r="W139" s="101">
        <v>0</v>
      </c>
      <c r="X139" s="101">
        <v>119386.4609375</v>
      </c>
      <c r="Y139" s="101">
        <v>273819.03125</v>
      </c>
      <c r="Z139" s="101">
        <v>2649.806884765625</v>
      </c>
      <c r="AA139" s="101">
        <v>34633.18359375</v>
      </c>
      <c r="AB139" s="304">
        <f t="shared" si="68"/>
        <v>2555454.7346191406</v>
      </c>
      <c r="AC139" s="144" t="s">
        <v>460</v>
      </c>
      <c r="AD139" s="101">
        <v>23408.05859375</v>
      </c>
      <c r="AE139" s="101">
        <v>21580</v>
      </c>
      <c r="AF139" s="101">
        <v>2615655.25</v>
      </c>
      <c r="AG139" s="101">
        <v>0</v>
      </c>
      <c r="AH139" s="101">
        <v>180682.4375</v>
      </c>
      <c r="AI139" s="101">
        <v>380702.0625</v>
      </c>
      <c r="AJ139" s="101">
        <v>5855.00244140625</v>
      </c>
      <c r="AK139" s="101">
        <v>43188.8671875</v>
      </c>
      <c r="AL139" s="304">
        <f t="shared" ref="AL139:AL140" si="75">SUM(AD139:AK139)</f>
        <v>3271071.6782226563</v>
      </c>
      <c r="AM139" s="101">
        <v>21123.251953125</v>
      </c>
      <c r="AN139" s="101">
        <v>21580</v>
      </c>
      <c r="AO139" s="101">
        <v>2136687.75</v>
      </c>
      <c r="AP139" s="101">
        <v>0</v>
      </c>
      <c r="AQ139" s="101">
        <v>119386.4609375</v>
      </c>
      <c r="AR139" s="101">
        <v>305259.1875</v>
      </c>
      <c r="AS139" s="101">
        <v>2649.806884765625</v>
      </c>
      <c r="AT139" s="101">
        <v>34633.18359375</v>
      </c>
      <c r="AU139" s="304">
        <f t="shared" ref="AU139:AU140" si="76">SUM(AM139:AT139)</f>
        <v>2641319.6408691406</v>
      </c>
      <c r="AV139" s="101">
        <v>21123.251953125</v>
      </c>
      <c r="AW139" s="101">
        <v>21580</v>
      </c>
      <c r="AX139" s="101">
        <v>2082263</v>
      </c>
      <c r="AY139" s="101">
        <v>0</v>
      </c>
      <c r="AZ139" s="101">
        <v>119386.4609375</v>
      </c>
      <c r="BA139" s="101">
        <v>273819.03125</v>
      </c>
      <c r="BB139" s="101">
        <v>2649.806884765625</v>
      </c>
      <c r="BC139" s="101">
        <v>34633.18359375</v>
      </c>
      <c r="BD139" s="304">
        <f t="shared" si="38"/>
        <v>2555454.7346191406</v>
      </c>
    </row>
    <row r="140" spans="1:56">
      <c r="A140" s="144" t="s">
        <v>544</v>
      </c>
      <c r="B140" s="305">
        <v>0</v>
      </c>
      <c r="C140" s="305">
        <v>0</v>
      </c>
      <c r="D140" s="305">
        <v>188956.25</v>
      </c>
      <c r="E140" s="305">
        <v>0</v>
      </c>
      <c r="F140" s="305">
        <v>39965.54296875</v>
      </c>
      <c r="G140" s="305">
        <v>33586.140625</v>
      </c>
      <c r="H140" s="305">
        <v>2363.8095703125</v>
      </c>
      <c r="I140" s="305">
        <v>5783.26953125</v>
      </c>
      <c r="J140" s="304">
        <f t="shared" si="69"/>
        <v>270655.0126953125</v>
      </c>
      <c r="K140" s="305">
        <v>0</v>
      </c>
      <c r="L140" s="305">
        <v>0</v>
      </c>
      <c r="M140" s="305">
        <v>152099.03125</v>
      </c>
      <c r="N140" s="305">
        <v>0</v>
      </c>
      <c r="O140" s="305">
        <v>35631.609375</v>
      </c>
      <c r="P140" s="305">
        <v>26952.51953125</v>
      </c>
      <c r="Q140" s="305">
        <v>1239.317138671875</v>
      </c>
      <c r="R140" s="305">
        <v>4809.9619140625</v>
      </c>
      <c r="S140" s="304">
        <f t="shared" si="70"/>
        <v>220732.43920898438</v>
      </c>
      <c r="T140" s="305">
        <v>0</v>
      </c>
      <c r="U140" s="305">
        <v>0</v>
      </c>
      <c r="V140" s="305">
        <v>152099.03125</v>
      </c>
      <c r="W140" s="305">
        <v>0</v>
      </c>
      <c r="X140" s="305">
        <v>35631.609375</v>
      </c>
      <c r="Y140" s="305">
        <v>25782.51953125</v>
      </c>
      <c r="Z140" s="305">
        <v>1239.317138671875</v>
      </c>
      <c r="AA140" s="305">
        <v>4809.9619140625</v>
      </c>
      <c r="AB140" s="304">
        <f t="shared" si="68"/>
        <v>219562.43920898438</v>
      </c>
      <c r="AC140" s="144" t="s">
        <v>544</v>
      </c>
      <c r="AD140" s="305">
        <v>0</v>
      </c>
      <c r="AE140" s="305">
        <v>0</v>
      </c>
      <c r="AF140" s="305">
        <v>188956.25</v>
      </c>
      <c r="AG140" s="305">
        <v>0</v>
      </c>
      <c r="AH140" s="305">
        <v>39965.54296875</v>
      </c>
      <c r="AI140" s="305">
        <v>33586.140625</v>
      </c>
      <c r="AJ140" s="305">
        <v>2363.8095703125</v>
      </c>
      <c r="AK140" s="305">
        <v>5783.26953125</v>
      </c>
      <c r="AL140" s="304">
        <f t="shared" si="75"/>
        <v>270655.0126953125</v>
      </c>
      <c r="AM140" s="305">
        <v>0</v>
      </c>
      <c r="AN140" s="305">
        <v>0</v>
      </c>
      <c r="AO140" s="305">
        <v>152099.03125</v>
      </c>
      <c r="AP140" s="305">
        <v>0</v>
      </c>
      <c r="AQ140" s="305">
        <v>35631.609375</v>
      </c>
      <c r="AR140" s="305">
        <v>26952.51953125</v>
      </c>
      <c r="AS140" s="305">
        <v>1239.317138671875</v>
      </c>
      <c r="AT140" s="305">
        <v>4809.9619140625</v>
      </c>
      <c r="AU140" s="304">
        <f t="shared" si="76"/>
        <v>220732.43920898438</v>
      </c>
      <c r="AV140" s="305">
        <v>0</v>
      </c>
      <c r="AW140" s="305">
        <v>0</v>
      </c>
      <c r="AX140" s="305">
        <v>152099.03125</v>
      </c>
      <c r="AY140" s="305">
        <v>0</v>
      </c>
      <c r="AZ140" s="305">
        <v>35631.609375</v>
      </c>
      <c r="BA140" s="305">
        <v>25782.51953125</v>
      </c>
      <c r="BB140" s="305">
        <v>1239.317138671875</v>
      </c>
      <c r="BC140" s="305">
        <v>4809.9619140625</v>
      </c>
      <c r="BD140" s="304">
        <f t="shared" si="38"/>
        <v>219562.43920898438</v>
      </c>
    </row>
    <row r="141" spans="1:56">
      <c r="A141" s="144" t="s">
        <v>545</v>
      </c>
      <c r="B141" s="144"/>
      <c r="C141" s="144"/>
      <c r="D141" s="144"/>
      <c r="E141" s="144"/>
      <c r="F141" s="144"/>
      <c r="G141" s="144"/>
      <c r="H141" s="144"/>
      <c r="I141" s="144"/>
      <c r="J141" s="17">
        <f t="shared" si="69"/>
        <v>0</v>
      </c>
      <c r="K141" s="144"/>
      <c r="L141" s="144"/>
      <c r="M141" s="144"/>
      <c r="N141" s="144"/>
      <c r="O141" s="144"/>
      <c r="P141" s="144"/>
      <c r="Q141" s="144"/>
      <c r="R141" s="144"/>
      <c r="S141" s="17">
        <f t="shared" si="70"/>
        <v>0</v>
      </c>
      <c r="T141" s="144"/>
      <c r="U141" s="144"/>
      <c r="V141" s="144"/>
      <c r="W141" s="144"/>
      <c r="X141" s="144"/>
      <c r="Y141" s="144"/>
      <c r="Z141" s="144"/>
      <c r="AA141" s="144"/>
      <c r="AB141" s="17">
        <f t="shared" si="68"/>
        <v>0</v>
      </c>
      <c r="AC141" s="144" t="s">
        <v>545</v>
      </c>
      <c r="AD141" s="127"/>
      <c r="AE141" s="127"/>
      <c r="AF141" s="127"/>
      <c r="AG141" s="127"/>
      <c r="AH141" s="127"/>
      <c r="AI141" s="127"/>
      <c r="AJ141" s="127"/>
      <c r="AK141" s="127"/>
      <c r="AM141" s="127"/>
      <c r="AN141" s="127"/>
      <c r="AO141" s="127"/>
      <c r="AP141" s="127"/>
      <c r="AQ141" s="127"/>
      <c r="AR141" s="127"/>
      <c r="AS141" s="127"/>
      <c r="AT141" s="127"/>
      <c r="AV141" s="127"/>
      <c r="AW141" s="127"/>
      <c r="AX141" s="127"/>
      <c r="AY141" s="127"/>
      <c r="AZ141" s="127"/>
      <c r="BA141" s="127"/>
      <c r="BB141" s="127"/>
      <c r="BC141" s="127"/>
      <c r="BD141" s="17"/>
    </row>
    <row r="142" spans="1:56">
      <c r="A142" s="144" t="s">
        <v>461</v>
      </c>
      <c r="B142" s="507" t="s">
        <v>766</v>
      </c>
      <c r="C142" s="507"/>
      <c r="D142" s="507"/>
      <c r="E142" s="507"/>
      <c r="F142" s="507"/>
      <c r="G142" s="507"/>
      <c r="H142" s="507"/>
      <c r="I142" s="507"/>
      <c r="J142" s="507"/>
      <c r="K142" s="507"/>
      <c r="L142" s="507"/>
      <c r="M142" s="507"/>
      <c r="N142" s="507"/>
      <c r="O142" s="507"/>
      <c r="P142" s="507"/>
      <c r="Q142" s="507"/>
      <c r="R142" s="507"/>
      <c r="S142" s="507"/>
      <c r="T142" s="507"/>
      <c r="U142" s="507"/>
      <c r="V142" s="507"/>
      <c r="W142" s="507"/>
      <c r="X142" s="507"/>
      <c r="Y142" s="507"/>
      <c r="Z142" s="507"/>
      <c r="AA142" s="507"/>
      <c r="AB142" s="17">
        <f t="shared" si="68"/>
        <v>0</v>
      </c>
      <c r="AC142" s="144" t="s">
        <v>461</v>
      </c>
      <c r="AD142" s="507" t="s">
        <v>766</v>
      </c>
      <c r="AE142" s="507"/>
      <c r="AF142" s="507"/>
      <c r="AG142" s="507"/>
      <c r="AH142" s="507"/>
      <c r="AI142" s="507"/>
      <c r="AJ142" s="507"/>
      <c r="AK142" s="507"/>
      <c r="AL142" s="507"/>
      <c r="AM142" s="507"/>
      <c r="AN142" s="507"/>
      <c r="AO142" s="507"/>
      <c r="AP142" s="507"/>
      <c r="AQ142" s="507"/>
      <c r="AR142" s="507"/>
      <c r="AS142" s="507"/>
      <c r="AT142" s="507"/>
      <c r="AU142" s="507"/>
      <c r="AV142" s="507"/>
      <c r="AW142" s="507"/>
      <c r="AX142" s="507"/>
      <c r="AY142" s="507"/>
      <c r="AZ142" s="507"/>
      <c r="BA142" s="507"/>
      <c r="BB142" s="507"/>
      <c r="BC142" s="507"/>
      <c r="BD142" s="17">
        <f t="shared" ref="BD142:BD158" si="77">SUM(AV142:BC142)</f>
        <v>0</v>
      </c>
    </row>
    <row r="143" spans="1:56">
      <c r="A143" s="144" t="s">
        <v>462</v>
      </c>
      <c r="B143" s="101">
        <v>0</v>
      </c>
      <c r="C143" s="101">
        <v>0</v>
      </c>
      <c r="D143" s="101">
        <v>2259262</v>
      </c>
      <c r="E143" s="101">
        <v>0</v>
      </c>
      <c r="F143" s="101">
        <v>17858.87109375</v>
      </c>
      <c r="G143" s="101">
        <v>609996</v>
      </c>
      <c r="H143" s="101">
        <v>14178.1611328125</v>
      </c>
      <c r="I143" s="101">
        <v>119756.703125</v>
      </c>
      <c r="J143" s="304">
        <f t="shared" si="69"/>
        <v>3021051.7353515625</v>
      </c>
      <c r="K143" s="101">
        <v>0</v>
      </c>
      <c r="L143" s="101">
        <v>0</v>
      </c>
      <c r="M143" s="101">
        <v>1261666.75</v>
      </c>
      <c r="N143" s="101">
        <v>0</v>
      </c>
      <c r="O143" s="101">
        <v>15941.166015625</v>
      </c>
      <c r="P143" s="101">
        <v>403789.125</v>
      </c>
      <c r="Q143" s="101">
        <v>5818.4169921875</v>
      </c>
      <c r="R143" s="101">
        <v>88097.4609375</v>
      </c>
      <c r="S143" s="304">
        <f t="shared" si="70"/>
        <v>1775312.9189453125</v>
      </c>
      <c r="T143" s="101">
        <v>0</v>
      </c>
      <c r="U143" s="101">
        <v>0</v>
      </c>
      <c r="V143" s="101">
        <v>1244042.875</v>
      </c>
      <c r="W143" s="101">
        <v>0</v>
      </c>
      <c r="X143" s="101">
        <v>15941.166015625</v>
      </c>
      <c r="Y143" s="101">
        <v>131042.34375</v>
      </c>
      <c r="Z143" s="101">
        <v>5818.4169921875</v>
      </c>
      <c r="AA143" s="101">
        <v>88097.4609375</v>
      </c>
      <c r="AB143" s="304">
        <f t="shared" si="68"/>
        <v>1484942.2626953125</v>
      </c>
      <c r="AC143" s="144" t="s">
        <v>462</v>
      </c>
      <c r="AD143" s="101">
        <v>0</v>
      </c>
      <c r="AE143" s="101">
        <v>0</v>
      </c>
      <c r="AF143" s="101">
        <v>2259262</v>
      </c>
      <c r="AG143" s="101">
        <v>0</v>
      </c>
      <c r="AH143" s="101">
        <v>17858.87109375</v>
      </c>
      <c r="AI143" s="101">
        <v>609996</v>
      </c>
      <c r="AJ143" s="101">
        <v>14178.1611328125</v>
      </c>
      <c r="AK143" s="101">
        <v>119756.703125</v>
      </c>
      <c r="AL143" s="304">
        <f t="shared" ref="AL143:AL144" si="78">SUM(AD143:AK143)</f>
        <v>3021051.7353515625</v>
      </c>
      <c r="AM143" s="101">
        <v>0</v>
      </c>
      <c r="AN143" s="101">
        <v>0</v>
      </c>
      <c r="AO143" s="101">
        <v>1261666.75</v>
      </c>
      <c r="AP143" s="101">
        <v>0</v>
      </c>
      <c r="AQ143" s="101">
        <v>15941.166015625</v>
      </c>
      <c r="AR143" s="101">
        <v>403789.125</v>
      </c>
      <c r="AS143" s="101">
        <v>5818.4169921875</v>
      </c>
      <c r="AT143" s="101">
        <v>88097.4609375</v>
      </c>
      <c r="AU143" s="304">
        <f t="shared" ref="AU143:AU144" si="79">SUM(AM143:AT143)</f>
        <v>1775312.9189453125</v>
      </c>
      <c r="AV143" s="101">
        <v>0</v>
      </c>
      <c r="AW143" s="101">
        <v>0</v>
      </c>
      <c r="AX143" s="101">
        <v>1244042.875</v>
      </c>
      <c r="AY143" s="101">
        <v>0</v>
      </c>
      <c r="AZ143" s="101">
        <v>15941.166015625</v>
      </c>
      <c r="BA143" s="101">
        <v>131042.34375</v>
      </c>
      <c r="BB143" s="101">
        <v>5818.4169921875</v>
      </c>
      <c r="BC143" s="101">
        <v>88097.4609375</v>
      </c>
      <c r="BD143" s="304">
        <f t="shared" si="77"/>
        <v>1484942.2626953125</v>
      </c>
    </row>
    <row r="144" spans="1:56">
      <c r="A144" s="144" t="s">
        <v>394</v>
      </c>
      <c r="B144" s="101">
        <v>0</v>
      </c>
      <c r="C144" s="101">
        <v>0</v>
      </c>
      <c r="D144" s="101">
        <v>5390052</v>
      </c>
      <c r="E144" s="101">
        <v>0</v>
      </c>
      <c r="F144" s="101">
        <v>99060.0234375</v>
      </c>
      <c r="G144" s="101">
        <v>1804548.875</v>
      </c>
      <c r="H144" s="101">
        <v>49612.890625</v>
      </c>
      <c r="I144" s="101">
        <v>394454.5625</v>
      </c>
      <c r="J144" s="304">
        <f t="shared" si="69"/>
        <v>7737728.3515625</v>
      </c>
      <c r="K144" s="101">
        <v>0</v>
      </c>
      <c r="L144" s="101">
        <v>0</v>
      </c>
      <c r="M144" s="101">
        <v>2631949.5</v>
      </c>
      <c r="N144" s="101">
        <v>0</v>
      </c>
      <c r="O144" s="101">
        <v>81268.59375</v>
      </c>
      <c r="P144" s="101">
        <v>1019689.5</v>
      </c>
      <c r="Q144" s="101">
        <v>23353.728515625</v>
      </c>
      <c r="R144" s="101">
        <v>286704.625</v>
      </c>
      <c r="S144" s="304">
        <f t="shared" si="70"/>
        <v>4042965.947265625</v>
      </c>
      <c r="T144" s="101">
        <v>0</v>
      </c>
      <c r="U144" s="101">
        <v>0</v>
      </c>
      <c r="V144" s="101">
        <v>2361133.5</v>
      </c>
      <c r="W144" s="101">
        <v>0</v>
      </c>
      <c r="X144" s="101">
        <v>81268.59375</v>
      </c>
      <c r="Y144" s="101">
        <v>431780.6875</v>
      </c>
      <c r="Z144" s="101">
        <v>23353.728515625</v>
      </c>
      <c r="AA144" s="101">
        <v>286704.625</v>
      </c>
      <c r="AB144" s="304">
        <f t="shared" si="68"/>
        <v>3184241.134765625</v>
      </c>
      <c r="AC144" s="144" t="s">
        <v>394</v>
      </c>
      <c r="AD144" s="101">
        <v>0</v>
      </c>
      <c r="AE144" s="101">
        <v>0</v>
      </c>
      <c r="AF144" s="101">
        <v>5390052</v>
      </c>
      <c r="AG144" s="101">
        <v>0</v>
      </c>
      <c r="AH144" s="101">
        <v>99060.0234375</v>
      </c>
      <c r="AI144" s="101">
        <v>1804548.875</v>
      </c>
      <c r="AJ144" s="101">
        <v>49612.890625</v>
      </c>
      <c r="AK144" s="101">
        <v>394454.5625</v>
      </c>
      <c r="AL144" s="304">
        <f t="shared" si="78"/>
        <v>7737728.3515625</v>
      </c>
      <c r="AM144" s="101">
        <v>0</v>
      </c>
      <c r="AN144" s="101">
        <v>0</v>
      </c>
      <c r="AO144" s="101">
        <v>2631949.5</v>
      </c>
      <c r="AP144" s="101">
        <v>0</v>
      </c>
      <c r="AQ144" s="101">
        <v>81268.59375</v>
      </c>
      <c r="AR144" s="101">
        <v>1019689.5</v>
      </c>
      <c r="AS144" s="101">
        <v>23353.728515625</v>
      </c>
      <c r="AT144" s="101">
        <v>286704.625</v>
      </c>
      <c r="AU144" s="304">
        <f t="shared" si="79"/>
        <v>4042965.947265625</v>
      </c>
      <c r="AV144" s="101">
        <v>0</v>
      </c>
      <c r="AW144" s="101">
        <v>0</v>
      </c>
      <c r="AX144" s="101">
        <v>2361133.5</v>
      </c>
      <c r="AY144" s="101">
        <v>0</v>
      </c>
      <c r="AZ144" s="101">
        <v>81268.59375</v>
      </c>
      <c r="BA144" s="101">
        <v>431780.6875</v>
      </c>
      <c r="BB144" s="101">
        <v>23353.728515625</v>
      </c>
      <c r="BC144" s="101">
        <v>286704.625</v>
      </c>
      <c r="BD144" s="304">
        <f t="shared" si="77"/>
        <v>3184241.134765625</v>
      </c>
    </row>
    <row r="145" spans="1:56">
      <c r="A145" s="144" t="s">
        <v>463</v>
      </c>
      <c r="B145" s="101">
        <v>0</v>
      </c>
      <c r="C145" s="101">
        <v>0</v>
      </c>
      <c r="D145" s="101">
        <v>423316.875</v>
      </c>
      <c r="E145" s="101">
        <v>0</v>
      </c>
      <c r="F145" s="101">
        <v>23430.421875</v>
      </c>
      <c r="G145" s="101">
        <v>408529.875</v>
      </c>
      <c r="H145" s="101">
        <v>19210.451171875</v>
      </c>
      <c r="I145" s="101">
        <v>105760.171875</v>
      </c>
      <c r="J145" s="304">
        <f t="shared" si="69"/>
        <v>980247.794921875</v>
      </c>
      <c r="K145" s="101">
        <v>0</v>
      </c>
      <c r="L145" s="101">
        <v>0</v>
      </c>
      <c r="M145" s="101">
        <v>326888.0625</v>
      </c>
      <c r="N145" s="101">
        <v>0</v>
      </c>
      <c r="O145" s="101">
        <v>20886.30078125</v>
      </c>
      <c r="P145" s="101">
        <v>316551.90625</v>
      </c>
      <c r="Q145" s="101">
        <v>1663.021484375</v>
      </c>
      <c r="R145" s="101">
        <v>88584.75</v>
      </c>
      <c r="S145" s="304">
        <f t="shared" si="70"/>
        <v>754574.041015625</v>
      </c>
      <c r="T145" s="101">
        <v>0</v>
      </c>
      <c r="U145" s="101">
        <v>0</v>
      </c>
      <c r="V145" s="101">
        <v>306745.96875</v>
      </c>
      <c r="W145" s="101">
        <v>0</v>
      </c>
      <c r="X145" s="101">
        <v>20886.30078125</v>
      </c>
      <c r="Y145" s="101">
        <v>205631.9375</v>
      </c>
      <c r="Z145" s="101">
        <v>1663.021484375</v>
      </c>
      <c r="AA145" s="101">
        <v>88584.75</v>
      </c>
      <c r="AB145" s="304">
        <f t="shared" si="68"/>
        <v>623511.978515625</v>
      </c>
      <c r="AC145" s="144" t="s">
        <v>463</v>
      </c>
      <c r="AD145" s="101">
        <v>0</v>
      </c>
      <c r="AE145" s="101">
        <v>0</v>
      </c>
      <c r="AF145" s="101">
        <v>874541.125</v>
      </c>
      <c r="AG145" s="101">
        <v>0</v>
      </c>
      <c r="AH145" s="101">
        <v>0</v>
      </c>
      <c r="AI145" s="101">
        <v>149749.4375</v>
      </c>
      <c r="AJ145" s="101">
        <v>-15536.23046875</v>
      </c>
      <c r="AK145" s="101">
        <v>0</v>
      </c>
      <c r="AL145" s="304">
        <f>SUM(AD145:AK145)</f>
        <v>1008754.33203125</v>
      </c>
      <c r="AM145" s="101">
        <v>0</v>
      </c>
      <c r="AN145" s="101">
        <v>0</v>
      </c>
      <c r="AO145" s="101">
        <v>575553.25</v>
      </c>
      <c r="AP145" s="101">
        <v>0</v>
      </c>
      <c r="AQ145" s="101">
        <v>0</v>
      </c>
      <c r="AR145" s="101">
        <v>87981.65625</v>
      </c>
      <c r="AS145" s="101">
        <v>-440.142822265625</v>
      </c>
      <c r="AT145" s="101">
        <v>0</v>
      </c>
      <c r="AU145" s="304">
        <f>SUM(AM145:AT145)</f>
        <v>663094.76342773438</v>
      </c>
      <c r="AV145" s="101">
        <v>0</v>
      </c>
      <c r="AW145" s="101">
        <v>0</v>
      </c>
      <c r="AX145" s="101">
        <v>107873.78125</v>
      </c>
      <c r="AY145" s="101">
        <v>0</v>
      </c>
      <c r="AZ145" s="101">
        <v>0</v>
      </c>
      <c r="BA145" s="101">
        <v>87981.65625</v>
      </c>
      <c r="BB145" s="101">
        <v>0</v>
      </c>
      <c r="BC145" s="101">
        <v>0</v>
      </c>
      <c r="BD145" s="304">
        <f t="shared" si="77"/>
        <v>195855.4375</v>
      </c>
    </row>
    <row r="146" spans="1:56">
      <c r="A146" s="144" t="s">
        <v>388</v>
      </c>
      <c r="B146" s="507" t="s">
        <v>766</v>
      </c>
      <c r="C146" s="507"/>
      <c r="D146" s="507"/>
      <c r="E146" s="507"/>
      <c r="F146" s="507"/>
      <c r="G146" s="507"/>
      <c r="H146" s="507"/>
      <c r="I146" s="507"/>
      <c r="J146" s="507"/>
      <c r="K146" s="507"/>
      <c r="L146" s="507"/>
      <c r="M146" s="507"/>
      <c r="N146" s="507"/>
      <c r="O146" s="507"/>
      <c r="P146" s="507"/>
      <c r="Q146" s="507"/>
      <c r="R146" s="507"/>
      <c r="S146" s="507"/>
      <c r="T146" s="507"/>
      <c r="U146" s="507"/>
      <c r="V146" s="507"/>
      <c r="W146" s="507"/>
      <c r="X146" s="507"/>
      <c r="Y146" s="507"/>
      <c r="Z146" s="507"/>
      <c r="AA146" s="507"/>
      <c r="AB146" s="17">
        <f t="shared" si="68"/>
        <v>0</v>
      </c>
      <c r="AC146" s="144" t="s">
        <v>388</v>
      </c>
      <c r="AD146" s="507" t="s">
        <v>766</v>
      </c>
      <c r="AE146" s="507"/>
      <c r="AF146" s="507"/>
      <c r="AG146" s="507"/>
      <c r="AH146" s="507"/>
      <c r="AI146" s="507"/>
      <c r="AJ146" s="507"/>
      <c r="AK146" s="507"/>
      <c r="AL146" s="507"/>
      <c r="AM146" s="507"/>
      <c r="AN146" s="507"/>
      <c r="AO146" s="507"/>
      <c r="AP146" s="507"/>
      <c r="AQ146" s="507"/>
      <c r="AR146" s="507"/>
      <c r="AS146" s="507"/>
      <c r="AT146" s="507"/>
      <c r="AU146" s="507"/>
      <c r="AV146" s="507"/>
      <c r="AW146" s="507"/>
      <c r="AX146" s="507"/>
      <c r="AY146" s="507"/>
      <c r="AZ146" s="507"/>
      <c r="BA146" s="507"/>
      <c r="BB146" s="507"/>
      <c r="BC146" s="507"/>
      <c r="BD146" s="17">
        <f t="shared" si="77"/>
        <v>0</v>
      </c>
    </row>
    <row r="147" spans="1:56">
      <c r="A147" s="144" t="s">
        <v>467</v>
      </c>
      <c r="B147" s="507" t="s">
        <v>766</v>
      </c>
      <c r="C147" s="507"/>
      <c r="D147" s="507"/>
      <c r="E147" s="507"/>
      <c r="F147" s="507"/>
      <c r="G147" s="507"/>
      <c r="H147" s="507"/>
      <c r="I147" s="507"/>
      <c r="J147" s="507"/>
      <c r="K147" s="507"/>
      <c r="L147" s="507"/>
      <c r="M147" s="507"/>
      <c r="N147" s="507"/>
      <c r="O147" s="507"/>
      <c r="P147" s="507"/>
      <c r="Q147" s="507"/>
      <c r="R147" s="507"/>
      <c r="S147" s="507"/>
      <c r="T147" s="507"/>
      <c r="U147" s="507"/>
      <c r="V147" s="507"/>
      <c r="W147" s="507"/>
      <c r="X147" s="507"/>
      <c r="Y147" s="507"/>
      <c r="Z147" s="507"/>
      <c r="AA147" s="507"/>
      <c r="AB147" s="17">
        <f t="shared" si="68"/>
        <v>0</v>
      </c>
      <c r="AC147" s="144" t="s">
        <v>467</v>
      </c>
      <c r="AD147" s="507" t="s">
        <v>766</v>
      </c>
      <c r="AE147" s="507"/>
      <c r="AF147" s="507"/>
      <c r="AG147" s="507"/>
      <c r="AH147" s="507"/>
      <c r="AI147" s="507"/>
      <c r="AJ147" s="507"/>
      <c r="AK147" s="507"/>
      <c r="AL147" s="507"/>
      <c r="AM147" s="507"/>
      <c r="AN147" s="507"/>
      <c r="AO147" s="507"/>
      <c r="AP147" s="507"/>
      <c r="AQ147" s="507"/>
      <c r="AR147" s="507"/>
      <c r="AS147" s="507"/>
      <c r="AT147" s="507"/>
      <c r="AU147" s="507"/>
      <c r="AV147" s="507"/>
      <c r="AW147" s="507"/>
      <c r="AX147" s="507"/>
      <c r="AY147" s="507"/>
      <c r="AZ147" s="507"/>
      <c r="BA147" s="507"/>
      <c r="BB147" s="507"/>
      <c r="BC147" s="507"/>
      <c r="BD147" s="17">
        <f t="shared" si="77"/>
        <v>0</v>
      </c>
    </row>
    <row r="148" spans="1:56">
      <c r="A148" s="144" t="s">
        <v>389</v>
      </c>
      <c r="B148" s="507" t="s">
        <v>766</v>
      </c>
      <c r="C148" s="507"/>
      <c r="D148" s="507"/>
      <c r="E148" s="507"/>
      <c r="F148" s="507"/>
      <c r="G148" s="507"/>
      <c r="H148" s="507"/>
      <c r="I148" s="507"/>
      <c r="J148" s="507"/>
      <c r="K148" s="507"/>
      <c r="L148" s="507"/>
      <c r="M148" s="507"/>
      <c r="N148" s="507"/>
      <c r="O148" s="507"/>
      <c r="P148" s="507"/>
      <c r="Q148" s="507"/>
      <c r="R148" s="507"/>
      <c r="S148" s="507"/>
      <c r="T148" s="507"/>
      <c r="U148" s="507"/>
      <c r="V148" s="507"/>
      <c r="W148" s="507"/>
      <c r="X148" s="507"/>
      <c r="Y148" s="507"/>
      <c r="Z148" s="507"/>
      <c r="AA148" s="507"/>
      <c r="AB148" s="17">
        <f t="shared" si="68"/>
        <v>0</v>
      </c>
      <c r="AC148" s="144" t="s">
        <v>389</v>
      </c>
      <c r="AD148" s="507" t="s">
        <v>766</v>
      </c>
      <c r="AE148" s="507"/>
      <c r="AF148" s="507"/>
      <c r="AG148" s="507"/>
      <c r="AH148" s="507"/>
      <c r="AI148" s="507"/>
      <c r="AJ148" s="507"/>
      <c r="AK148" s="507"/>
      <c r="AL148" s="507"/>
      <c r="AM148" s="507"/>
      <c r="AN148" s="507"/>
      <c r="AO148" s="507"/>
      <c r="AP148" s="507"/>
      <c r="AQ148" s="507"/>
      <c r="AR148" s="507"/>
      <c r="AS148" s="507"/>
      <c r="AT148" s="507"/>
      <c r="AU148" s="507"/>
      <c r="AV148" s="507"/>
      <c r="AW148" s="507"/>
      <c r="AX148" s="507"/>
      <c r="AY148" s="507"/>
      <c r="AZ148" s="507"/>
      <c r="BA148" s="507"/>
      <c r="BB148" s="507"/>
      <c r="BC148" s="507"/>
      <c r="BD148" s="17">
        <f t="shared" si="77"/>
        <v>0</v>
      </c>
    </row>
    <row r="149" spans="1:56">
      <c r="A149" s="144" t="s">
        <v>464</v>
      </c>
      <c r="B149" s="507" t="s">
        <v>766</v>
      </c>
      <c r="C149" s="507"/>
      <c r="D149" s="507"/>
      <c r="E149" s="507"/>
      <c r="F149" s="507"/>
      <c r="G149" s="507"/>
      <c r="H149" s="507"/>
      <c r="I149" s="507"/>
      <c r="J149" s="507"/>
      <c r="K149" s="507"/>
      <c r="L149" s="507"/>
      <c r="M149" s="507"/>
      <c r="N149" s="507"/>
      <c r="O149" s="507"/>
      <c r="P149" s="507"/>
      <c r="Q149" s="507"/>
      <c r="R149" s="507"/>
      <c r="S149" s="507"/>
      <c r="T149" s="507"/>
      <c r="U149" s="507"/>
      <c r="V149" s="507"/>
      <c r="W149" s="507"/>
      <c r="X149" s="507"/>
      <c r="Y149" s="507"/>
      <c r="Z149" s="507"/>
      <c r="AA149" s="507"/>
      <c r="AB149" s="17">
        <f t="shared" si="68"/>
        <v>0</v>
      </c>
      <c r="AC149" s="144" t="s">
        <v>464</v>
      </c>
      <c r="AD149" s="507" t="s">
        <v>766</v>
      </c>
      <c r="AE149" s="507"/>
      <c r="AF149" s="507"/>
      <c r="AG149" s="507"/>
      <c r="AH149" s="507"/>
      <c r="AI149" s="507"/>
      <c r="AJ149" s="507"/>
      <c r="AK149" s="507"/>
      <c r="AL149" s="507"/>
      <c r="AM149" s="507"/>
      <c r="AN149" s="507"/>
      <c r="AO149" s="507"/>
      <c r="AP149" s="507"/>
      <c r="AQ149" s="507"/>
      <c r="AR149" s="507"/>
      <c r="AS149" s="507"/>
      <c r="AT149" s="507"/>
      <c r="AU149" s="507"/>
      <c r="AV149" s="507"/>
      <c r="AW149" s="507"/>
      <c r="AX149" s="507"/>
      <c r="AY149" s="507"/>
      <c r="AZ149" s="507"/>
      <c r="BA149" s="507"/>
      <c r="BB149" s="507"/>
      <c r="BC149" s="507"/>
      <c r="BD149" s="17">
        <f t="shared" si="77"/>
        <v>0</v>
      </c>
    </row>
    <row r="150" spans="1:56">
      <c r="A150" s="144" t="s">
        <v>465</v>
      </c>
      <c r="B150" s="507" t="s">
        <v>766</v>
      </c>
      <c r="C150" s="507"/>
      <c r="D150" s="507"/>
      <c r="E150" s="507"/>
      <c r="F150" s="507"/>
      <c r="G150" s="507"/>
      <c r="H150" s="507"/>
      <c r="I150" s="507"/>
      <c r="J150" s="507"/>
      <c r="K150" s="507"/>
      <c r="L150" s="507"/>
      <c r="M150" s="507"/>
      <c r="N150" s="507"/>
      <c r="O150" s="507"/>
      <c r="P150" s="507"/>
      <c r="Q150" s="507"/>
      <c r="R150" s="507"/>
      <c r="S150" s="507"/>
      <c r="T150" s="507"/>
      <c r="U150" s="507"/>
      <c r="V150" s="507"/>
      <c r="W150" s="507"/>
      <c r="X150" s="507"/>
      <c r="Y150" s="507"/>
      <c r="Z150" s="507"/>
      <c r="AA150" s="507"/>
      <c r="AB150" s="17">
        <f t="shared" si="68"/>
        <v>0</v>
      </c>
      <c r="AC150" s="144" t="s">
        <v>465</v>
      </c>
      <c r="AD150" s="507" t="s">
        <v>766</v>
      </c>
      <c r="AE150" s="507"/>
      <c r="AF150" s="507"/>
      <c r="AG150" s="507"/>
      <c r="AH150" s="507"/>
      <c r="AI150" s="507"/>
      <c r="AJ150" s="507"/>
      <c r="AK150" s="507"/>
      <c r="AL150" s="507"/>
      <c r="AM150" s="507"/>
      <c r="AN150" s="507"/>
      <c r="AO150" s="507"/>
      <c r="AP150" s="507"/>
      <c r="AQ150" s="507"/>
      <c r="AR150" s="507"/>
      <c r="AS150" s="507"/>
      <c r="AT150" s="507"/>
      <c r="AU150" s="507"/>
      <c r="AV150" s="507"/>
      <c r="AW150" s="507"/>
      <c r="AX150" s="507"/>
      <c r="AY150" s="507"/>
      <c r="AZ150" s="507"/>
      <c r="BA150" s="507"/>
      <c r="BB150" s="507"/>
      <c r="BC150" s="507"/>
      <c r="BD150" s="17">
        <f t="shared" si="77"/>
        <v>0</v>
      </c>
    </row>
    <row r="151" spans="1:56">
      <c r="A151" s="144" t="s">
        <v>466</v>
      </c>
      <c r="B151" s="507" t="s">
        <v>766</v>
      </c>
      <c r="C151" s="507"/>
      <c r="D151" s="507"/>
      <c r="E151" s="507"/>
      <c r="F151" s="507"/>
      <c r="G151" s="507"/>
      <c r="H151" s="507"/>
      <c r="I151" s="507"/>
      <c r="J151" s="507"/>
      <c r="K151" s="507"/>
      <c r="L151" s="507"/>
      <c r="M151" s="507"/>
      <c r="N151" s="507"/>
      <c r="O151" s="507"/>
      <c r="P151" s="507"/>
      <c r="Q151" s="507"/>
      <c r="R151" s="507"/>
      <c r="S151" s="507"/>
      <c r="T151" s="507"/>
      <c r="U151" s="507"/>
      <c r="V151" s="507"/>
      <c r="W151" s="507"/>
      <c r="X151" s="507"/>
      <c r="Y151" s="507"/>
      <c r="Z151" s="507"/>
      <c r="AA151" s="507"/>
      <c r="AB151" s="17">
        <f t="shared" si="68"/>
        <v>0</v>
      </c>
      <c r="AC151" s="144" t="s">
        <v>466</v>
      </c>
      <c r="AD151" s="507" t="s">
        <v>766</v>
      </c>
      <c r="AE151" s="507"/>
      <c r="AF151" s="507"/>
      <c r="AG151" s="507"/>
      <c r="AH151" s="507"/>
      <c r="AI151" s="507"/>
      <c r="AJ151" s="507"/>
      <c r="AK151" s="507"/>
      <c r="AL151" s="507"/>
      <c r="AM151" s="507"/>
      <c r="AN151" s="507"/>
      <c r="AO151" s="507"/>
      <c r="AP151" s="507"/>
      <c r="AQ151" s="507"/>
      <c r="AR151" s="507"/>
      <c r="AS151" s="507"/>
      <c r="AT151" s="507"/>
      <c r="AU151" s="507"/>
      <c r="AV151" s="507"/>
      <c r="AW151" s="507"/>
      <c r="AX151" s="507"/>
      <c r="AY151" s="507"/>
      <c r="AZ151" s="507"/>
      <c r="BA151" s="507"/>
      <c r="BB151" s="507"/>
      <c r="BC151" s="507"/>
      <c r="BD151" s="17">
        <f t="shared" si="77"/>
        <v>0</v>
      </c>
    </row>
    <row r="152" spans="1:56">
      <c r="A152" s="144" t="s">
        <v>390</v>
      </c>
      <c r="B152" s="507" t="s">
        <v>766</v>
      </c>
      <c r="C152" s="507"/>
      <c r="D152" s="507"/>
      <c r="E152" s="507"/>
      <c r="F152" s="507"/>
      <c r="G152" s="507"/>
      <c r="H152" s="507"/>
      <c r="I152" s="507"/>
      <c r="J152" s="507"/>
      <c r="K152" s="507"/>
      <c r="L152" s="507"/>
      <c r="M152" s="507"/>
      <c r="N152" s="507"/>
      <c r="O152" s="507"/>
      <c r="P152" s="507"/>
      <c r="Q152" s="507"/>
      <c r="R152" s="507"/>
      <c r="S152" s="507"/>
      <c r="T152" s="507"/>
      <c r="U152" s="507"/>
      <c r="V152" s="507"/>
      <c r="W152" s="507"/>
      <c r="X152" s="507"/>
      <c r="Y152" s="507"/>
      <c r="Z152" s="507"/>
      <c r="AA152" s="507"/>
      <c r="AB152" s="17">
        <f t="shared" si="68"/>
        <v>0</v>
      </c>
      <c r="AC152" s="144" t="s">
        <v>390</v>
      </c>
      <c r="AD152" s="507" t="s">
        <v>766</v>
      </c>
      <c r="AE152" s="507"/>
      <c r="AF152" s="507"/>
      <c r="AG152" s="507"/>
      <c r="AH152" s="507"/>
      <c r="AI152" s="507"/>
      <c r="AJ152" s="507"/>
      <c r="AK152" s="507"/>
      <c r="AL152" s="507"/>
      <c r="AM152" s="507"/>
      <c r="AN152" s="507"/>
      <c r="AO152" s="507"/>
      <c r="AP152" s="507"/>
      <c r="AQ152" s="507"/>
      <c r="AR152" s="507"/>
      <c r="AS152" s="507"/>
      <c r="AT152" s="507"/>
      <c r="AU152" s="507"/>
      <c r="AV152" s="507"/>
      <c r="AW152" s="507"/>
      <c r="AX152" s="507"/>
      <c r="AY152" s="507"/>
      <c r="AZ152" s="507"/>
      <c r="BA152" s="507"/>
      <c r="BB152" s="507"/>
      <c r="BC152" s="507"/>
      <c r="BD152" s="17">
        <f t="shared" si="77"/>
        <v>0</v>
      </c>
    </row>
    <row r="153" spans="1:56">
      <c r="A153" s="144" t="s">
        <v>391</v>
      </c>
      <c r="B153" s="101">
        <v>0</v>
      </c>
      <c r="C153" s="101">
        <v>0</v>
      </c>
      <c r="D153" s="101">
        <v>1186312.875</v>
      </c>
      <c r="E153" s="101">
        <v>0</v>
      </c>
      <c r="F153" s="101">
        <v>2377.564208984375</v>
      </c>
      <c r="G153" s="101">
        <v>316682.84375</v>
      </c>
      <c r="H153" s="101">
        <v>10238.451171875</v>
      </c>
      <c r="I153" s="101">
        <v>29802.728515625</v>
      </c>
      <c r="J153" s="304">
        <f t="shared" si="69"/>
        <v>1545414.4626464844</v>
      </c>
      <c r="K153" s="101">
        <v>0</v>
      </c>
      <c r="L153" s="101">
        <v>0</v>
      </c>
      <c r="M153" s="101">
        <v>825305.125</v>
      </c>
      <c r="N153" s="101">
        <v>0</v>
      </c>
      <c r="O153" s="101">
        <v>1031.053466796875</v>
      </c>
      <c r="P153" s="101">
        <v>251495.5625</v>
      </c>
      <c r="Q153" s="101">
        <v>3372.82470703125</v>
      </c>
      <c r="R153" s="101">
        <v>24584.23046875</v>
      </c>
      <c r="S153" s="304">
        <f t="shared" si="70"/>
        <v>1105788.7961425781</v>
      </c>
      <c r="T153" s="101">
        <v>0</v>
      </c>
      <c r="U153" s="101">
        <v>0</v>
      </c>
      <c r="V153" s="101">
        <v>816304.375</v>
      </c>
      <c r="W153" s="101">
        <v>0</v>
      </c>
      <c r="X153" s="101">
        <v>1031.053466796875</v>
      </c>
      <c r="Y153" s="101">
        <v>173124.15625</v>
      </c>
      <c r="Z153" s="101">
        <v>3372.82470703125</v>
      </c>
      <c r="AA153" s="101">
        <v>24584.23046875</v>
      </c>
      <c r="AB153" s="304">
        <f t="shared" si="68"/>
        <v>1018416.6398925781</v>
      </c>
      <c r="AC153" s="144" t="s">
        <v>391</v>
      </c>
      <c r="AD153" s="101">
        <v>0</v>
      </c>
      <c r="AE153" s="101">
        <v>0</v>
      </c>
      <c r="AF153" s="101">
        <v>1186312.875</v>
      </c>
      <c r="AG153" s="101">
        <v>0</v>
      </c>
      <c r="AH153" s="101">
        <v>2377.564208984375</v>
      </c>
      <c r="AI153" s="101">
        <v>316682.84375</v>
      </c>
      <c r="AJ153" s="101">
        <v>10238.451171875</v>
      </c>
      <c r="AK153" s="101">
        <v>29802.728515625</v>
      </c>
      <c r="AL153" s="304">
        <f t="shared" ref="AL153:AL154" si="80">SUM(AD153:AK153)</f>
        <v>1545414.4626464844</v>
      </c>
      <c r="AM153" s="101">
        <v>0</v>
      </c>
      <c r="AN153" s="101">
        <v>0</v>
      </c>
      <c r="AO153" s="101">
        <v>825305.125</v>
      </c>
      <c r="AP153" s="101">
        <v>0</v>
      </c>
      <c r="AQ153" s="101">
        <v>1031.053466796875</v>
      </c>
      <c r="AR153" s="101">
        <v>251495.5625</v>
      </c>
      <c r="AS153" s="101">
        <v>3372.82470703125</v>
      </c>
      <c r="AT153" s="101">
        <v>24584.23046875</v>
      </c>
      <c r="AU153" s="304">
        <f t="shared" ref="AU153:AU154" si="81">SUM(AM153:AT153)</f>
        <v>1105788.7961425781</v>
      </c>
      <c r="AV153" s="101">
        <v>0</v>
      </c>
      <c r="AW153" s="101">
        <v>0</v>
      </c>
      <c r="AX153" s="101">
        <v>816304.375</v>
      </c>
      <c r="AY153" s="101">
        <v>0</v>
      </c>
      <c r="AZ153" s="101">
        <v>1031.053466796875</v>
      </c>
      <c r="BA153" s="101">
        <v>173124.15625</v>
      </c>
      <c r="BB153" s="101">
        <v>3372.82470703125</v>
      </c>
      <c r="BC153" s="101">
        <v>24584.23046875</v>
      </c>
      <c r="BD153" s="304">
        <f t="shared" si="77"/>
        <v>1018416.6398925781</v>
      </c>
    </row>
    <row r="154" spans="1:56">
      <c r="A154" s="144" t="s">
        <v>468</v>
      </c>
      <c r="B154" s="101">
        <v>0</v>
      </c>
      <c r="C154" s="101">
        <v>0</v>
      </c>
      <c r="D154" s="101">
        <v>1545257.125</v>
      </c>
      <c r="E154" s="101">
        <v>0</v>
      </c>
      <c r="F154" s="101">
        <v>1348.630615234375</v>
      </c>
      <c r="G154" s="101">
        <v>259506.125</v>
      </c>
      <c r="H154" s="101">
        <v>2960.82861328125</v>
      </c>
      <c r="I154" s="101">
        <v>46036.765625</v>
      </c>
      <c r="J154" s="304">
        <f t="shared" si="69"/>
        <v>1855109.4748535156</v>
      </c>
      <c r="K154" s="101">
        <v>0</v>
      </c>
      <c r="L154" s="101">
        <v>0</v>
      </c>
      <c r="M154" s="101">
        <v>829671.5625</v>
      </c>
      <c r="N154" s="101">
        <v>0</v>
      </c>
      <c r="O154" s="101">
        <v>1031.053466796875</v>
      </c>
      <c r="P154" s="101">
        <v>174673.625</v>
      </c>
      <c r="Q154" s="101">
        <v>1054.411865234375</v>
      </c>
      <c r="R154" s="101">
        <v>32074.279296875</v>
      </c>
      <c r="S154" s="304">
        <f t="shared" si="70"/>
        <v>1038504.9321289063</v>
      </c>
      <c r="T154" s="101">
        <v>0</v>
      </c>
      <c r="U154" s="101">
        <v>0</v>
      </c>
      <c r="V154" s="101">
        <v>824399.375</v>
      </c>
      <c r="W154" s="101">
        <v>0</v>
      </c>
      <c r="X154" s="101">
        <v>1031.053466796875</v>
      </c>
      <c r="Y154" s="101">
        <v>86675.1328125</v>
      </c>
      <c r="Z154" s="101">
        <v>1054.411865234375</v>
      </c>
      <c r="AA154" s="101">
        <v>32074.279296875</v>
      </c>
      <c r="AB154" s="304">
        <f t="shared" si="68"/>
        <v>945234.25244140625</v>
      </c>
      <c r="AC154" s="144" t="s">
        <v>468</v>
      </c>
      <c r="AD154" s="101">
        <v>0</v>
      </c>
      <c r="AE154" s="101">
        <v>0</v>
      </c>
      <c r="AF154" s="101">
        <v>1545257.125</v>
      </c>
      <c r="AG154" s="101">
        <v>0</v>
      </c>
      <c r="AH154" s="101">
        <v>1348.630615234375</v>
      </c>
      <c r="AI154" s="101">
        <v>259506.125</v>
      </c>
      <c r="AJ154" s="101">
        <v>2960.82861328125</v>
      </c>
      <c r="AK154" s="101">
        <v>46036.765625</v>
      </c>
      <c r="AL154" s="304">
        <f t="shared" si="80"/>
        <v>1855109.4748535156</v>
      </c>
      <c r="AM154" s="101">
        <v>0</v>
      </c>
      <c r="AN154" s="101">
        <v>0</v>
      </c>
      <c r="AO154" s="101">
        <v>829671.5625</v>
      </c>
      <c r="AP154" s="101">
        <v>0</v>
      </c>
      <c r="AQ154" s="101">
        <v>1031.053466796875</v>
      </c>
      <c r="AR154" s="101">
        <v>174673.625</v>
      </c>
      <c r="AS154" s="101">
        <v>1054.411865234375</v>
      </c>
      <c r="AT154" s="101">
        <v>32074.279296875</v>
      </c>
      <c r="AU154" s="304">
        <f t="shared" si="81"/>
        <v>1038504.9321289063</v>
      </c>
      <c r="AV154" s="101">
        <v>0</v>
      </c>
      <c r="AW154" s="101">
        <v>0</v>
      </c>
      <c r="AX154" s="101">
        <v>824399.375</v>
      </c>
      <c r="AY154" s="101">
        <v>0</v>
      </c>
      <c r="AZ154" s="101">
        <v>1031.053466796875</v>
      </c>
      <c r="BA154" s="101">
        <v>86675.1328125</v>
      </c>
      <c r="BB154" s="101">
        <v>1054.411865234375</v>
      </c>
      <c r="BC154" s="101">
        <v>32074.279296875</v>
      </c>
      <c r="BD154" s="304">
        <f t="shared" si="77"/>
        <v>945234.25244140625</v>
      </c>
    </row>
    <row r="155" spans="1:56">
      <c r="A155" s="144" t="s">
        <v>469</v>
      </c>
      <c r="B155" s="507" t="s">
        <v>766</v>
      </c>
      <c r="C155" s="507"/>
      <c r="D155" s="507"/>
      <c r="E155" s="507"/>
      <c r="F155" s="507"/>
      <c r="G155" s="507"/>
      <c r="H155" s="507"/>
      <c r="I155" s="507"/>
      <c r="J155" s="507"/>
      <c r="K155" s="507"/>
      <c r="L155" s="507"/>
      <c r="M155" s="507"/>
      <c r="N155" s="507"/>
      <c r="O155" s="507"/>
      <c r="P155" s="507"/>
      <c r="Q155" s="507"/>
      <c r="R155" s="507"/>
      <c r="S155" s="507"/>
      <c r="T155" s="507"/>
      <c r="U155" s="507"/>
      <c r="V155" s="507"/>
      <c r="W155" s="507"/>
      <c r="X155" s="507"/>
      <c r="Y155" s="507"/>
      <c r="Z155" s="507"/>
      <c r="AA155" s="507"/>
      <c r="AB155" s="17">
        <f t="shared" si="68"/>
        <v>0</v>
      </c>
      <c r="AC155" s="144" t="s">
        <v>469</v>
      </c>
      <c r="AD155" s="507" t="s">
        <v>766</v>
      </c>
      <c r="AE155" s="507"/>
      <c r="AF155" s="507"/>
      <c r="AG155" s="507"/>
      <c r="AH155" s="507"/>
      <c r="AI155" s="507"/>
      <c r="AJ155" s="507"/>
      <c r="AK155" s="507"/>
      <c r="AL155" s="507"/>
      <c r="AM155" s="507"/>
      <c r="AN155" s="507"/>
      <c r="AO155" s="507"/>
      <c r="AP155" s="507"/>
      <c r="AQ155" s="507"/>
      <c r="AR155" s="507"/>
      <c r="AS155" s="507"/>
      <c r="AT155" s="507"/>
      <c r="AU155" s="507"/>
      <c r="AV155" s="507"/>
      <c r="AW155" s="507"/>
      <c r="AX155" s="507"/>
      <c r="AY155" s="507"/>
      <c r="AZ155" s="507"/>
      <c r="BA155" s="507"/>
      <c r="BB155" s="507"/>
      <c r="BC155" s="507"/>
      <c r="BD155" s="17">
        <f t="shared" si="77"/>
        <v>0</v>
      </c>
    </row>
    <row r="156" spans="1:56">
      <c r="A156" s="144" t="s">
        <v>470</v>
      </c>
      <c r="B156" s="101">
        <v>0</v>
      </c>
      <c r="C156" s="101">
        <v>0</v>
      </c>
      <c r="D156" s="101">
        <v>1571763.125</v>
      </c>
      <c r="E156" s="101">
        <v>0</v>
      </c>
      <c r="F156" s="101">
        <v>7034.16259765625</v>
      </c>
      <c r="G156" s="101">
        <v>289185.8125</v>
      </c>
      <c r="H156" s="101">
        <v>1547.57373046875</v>
      </c>
      <c r="I156" s="101">
        <v>36313.44140625</v>
      </c>
      <c r="J156" s="304">
        <f t="shared" si="69"/>
        <v>1905844.115234375</v>
      </c>
      <c r="K156" s="101">
        <v>0</v>
      </c>
      <c r="L156" s="101">
        <v>0</v>
      </c>
      <c r="M156" s="101">
        <v>1317784</v>
      </c>
      <c r="N156" s="101">
        <v>0</v>
      </c>
      <c r="O156" s="101">
        <v>4439.1640625</v>
      </c>
      <c r="P156" s="101">
        <v>240753.0625</v>
      </c>
      <c r="Q156" s="101">
        <v>950.4986572265625</v>
      </c>
      <c r="R156" s="101">
        <v>29416.427734375</v>
      </c>
      <c r="S156" s="304">
        <f t="shared" si="70"/>
        <v>1593343.1529541016</v>
      </c>
      <c r="T156" s="101">
        <v>0</v>
      </c>
      <c r="U156" s="101">
        <v>0</v>
      </c>
      <c r="V156" s="101">
        <v>1317784</v>
      </c>
      <c r="W156" s="101">
        <v>0</v>
      </c>
      <c r="X156" s="101">
        <v>4439.1640625</v>
      </c>
      <c r="Y156" s="101">
        <v>183211.34375</v>
      </c>
      <c r="Z156" s="101">
        <v>950.4986572265625</v>
      </c>
      <c r="AA156" s="101">
        <v>29416.427734375</v>
      </c>
      <c r="AB156" s="304">
        <f t="shared" si="68"/>
        <v>1535801.4342041016</v>
      </c>
      <c r="AC156" s="144" t="s">
        <v>470</v>
      </c>
      <c r="AD156" s="101">
        <v>0</v>
      </c>
      <c r="AE156" s="101">
        <v>0</v>
      </c>
      <c r="AF156" s="101">
        <v>756449.375</v>
      </c>
      <c r="AG156" s="101">
        <v>0</v>
      </c>
      <c r="AH156" s="101">
        <v>0</v>
      </c>
      <c r="AI156" s="101">
        <v>67827.53125</v>
      </c>
      <c r="AJ156" s="101">
        <v>0</v>
      </c>
      <c r="AK156" s="101">
        <v>0</v>
      </c>
      <c r="AL156" s="304">
        <f>SUM(AD156:AK156)</f>
        <v>824276.90625</v>
      </c>
      <c r="AM156" s="101">
        <v>0</v>
      </c>
      <c r="AN156" s="101">
        <v>0</v>
      </c>
      <c r="AO156" s="101">
        <v>627435.5</v>
      </c>
      <c r="AP156" s="101">
        <v>0</v>
      </c>
      <c r="AQ156" s="101">
        <v>0</v>
      </c>
      <c r="AR156" s="101">
        <v>53367.375</v>
      </c>
      <c r="AS156" s="101">
        <v>0</v>
      </c>
      <c r="AT156" s="101">
        <v>0</v>
      </c>
      <c r="AU156" s="304">
        <f>SUM(AM156:AT156)</f>
        <v>680802.875</v>
      </c>
      <c r="AV156" s="101">
        <v>0</v>
      </c>
      <c r="AW156" s="101">
        <v>0</v>
      </c>
      <c r="AX156" s="101">
        <v>114237.375</v>
      </c>
      <c r="AY156" s="101">
        <v>0</v>
      </c>
      <c r="AZ156" s="101">
        <v>0</v>
      </c>
      <c r="BA156" s="101">
        <v>11187.09375</v>
      </c>
      <c r="BB156" s="101">
        <v>0</v>
      </c>
      <c r="BC156" s="101">
        <v>0</v>
      </c>
      <c r="BD156" s="304">
        <f t="shared" si="77"/>
        <v>125424.46875</v>
      </c>
    </row>
    <row r="157" spans="1:56">
      <c r="A157" s="144" t="s">
        <v>471</v>
      </c>
      <c r="B157" s="507" t="s">
        <v>766</v>
      </c>
      <c r="C157" s="507"/>
      <c r="D157" s="507"/>
      <c r="E157" s="507"/>
      <c r="F157" s="507"/>
      <c r="G157" s="507"/>
      <c r="H157" s="507"/>
      <c r="I157" s="507"/>
      <c r="J157" s="507"/>
      <c r="K157" s="507"/>
      <c r="L157" s="507"/>
      <c r="M157" s="507"/>
      <c r="N157" s="507"/>
      <c r="O157" s="507"/>
      <c r="P157" s="507"/>
      <c r="Q157" s="507"/>
      <c r="R157" s="507"/>
      <c r="S157" s="507"/>
      <c r="T157" s="507"/>
      <c r="U157" s="507"/>
      <c r="V157" s="507"/>
      <c r="W157" s="507"/>
      <c r="X157" s="507"/>
      <c r="Y157" s="507"/>
      <c r="Z157" s="507"/>
      <c r="AA157" s="507"/>
      <c r="AB157" s="17">
        <f t="shared" si="68"/>
        <v>0</v>
      </c>
      <c r="AC157" s="144" t="s">
        <v>471</v>
      </c>
      <c r="AD157" s="507" t="s">
        <v>766</v>
      </c>
      <c r="AE157" s="507"/>
      <c r="AF157" s="507"/>
      <c r="AG157" s="507"/>
      <c r="AH157" s="507"/>
      <c r="AI157" s="507"/>
      <c r="AJ157" s="507"/>
      <c r="AK157" s="507"/>
      <c r="AL157" s="507"/>
      <c r="AM157" s="507"/>
      <c r="AN157" s="507"/>
      <c r="AO157" s="507"/>
      <c r="AP157" s="507"/>
      <c r="AQ157" s="507"/>
      <c r="AR157" s="507"/>
      <c r="AS157" s="507"/>
      <c r="AT157" s="507"/>
      <c r="AU157" s="507"/>
      <c r="AV157" s="507"/>
      <c r="AW157" s="507"/>
      <c r="AX157" s="507"/>
      <c r="AY157" s="507"/>
      <c r="AZ157" s="507"/>
      <c r="BA157" s="507"/>
      <c r="BB157" s="507"/>
      <c r="BC157" s="507"/>
      <c r="BD157" s="17">
        <f t="shared" si="77"/>
        <v>0</v>
      </c>
    </row>
    <row r="158" spans="1:56">
      <c r="A158" s="15" t="s">
        <v>546</v>
      </c>
      <c r="B158" s="101">
        <v>0</v>
      </c>
      <c r="C158" s="101">
        <v>0</v>
      </c>
      <c r="D158" s="101">
        <v>1226065</v>
      </c>
      <c r="E158" s="101">
        <v>0</v>
      </c>
      <c r="F158" s="101">
        <v>35398.140625</v>
      </c>
      <c r="G158" s="101">
        <v>362521.0625</v>
      </c>
      <c r="H158" s="101">
        <v>0</v>
      </c>
      <c r="I158" s="101">
        <v>10783.412109375</v>
      </c>
      <c r="J158" s="304">
        <f t="shared" si="69"/>
        <v>1634767.615234375</v>
      </c>
      <c r="K158" s="101">
        <v>0</v>
      </c>
      <c r="L158" s="101">
        <v>0</v>
      </c>
      <c r="M158" s="101">
        <v>1189390.75</v>
      </c>
      <c r="N158" s="101">
        <v>0</v>
      </c>
      <c r="O158" s="101">
        <v>33628.234375</v>
      </c>
      <c r="P158" s="101">
        <v>348334.5625</v>
      </c>
      <c r="Q158" s="101">
        <v>0</v>
      </c>
      <c r="R158" s="101">
        <v>9853.70703125</v>
      </c>
      <c r="S158" s="304">
        <f t="shared" si="70"/>
        <v>1581207.25390625</v>
      </c>
      <c r="T158" s="101">
        <v>0</v>
      </c>
      <c r="U158" s="101">
        <v>0</v>
      </c>
      <c r="V158" s="101">
        <v>1189390.75</v>
      </c>
      <c r="W158" s="101">
        <v>0</v>
      </c>
      <c r="X158" s="101">
        <v>33628.234375</v>
      </c>
      <c r="Y158" s="101">
        <v>279088.5</v>
      </c>
      <c r="Z158" s="101">
        <v>0</v>
      </c>
      <c r="AA158" s="101">
        <v>9853.70703125</v>
      </c>
      <c r="AB158" s="304">
        <f t="shared" si="68"/>
        <v>1511961.19140625</v>
      </c>
      <c r="AC158" s="15" t="s">
        <v>546</v>
      </c>
      <c r="AD158" s="101">
        <v>0</v>
      </c>
      <c r="AE158" s="101">
        <v>0</v>
      </c>
      <c r="AF158" s="101">
        <v>1226065</v>
      </c>
      <c r="AG158" s="101">
        <v>0</v>
      </c>
      <c r="AH158" s="101">
        <v>35398.140625</v>
      </c>
      <c r="AI158" s="101">
        <v>362521.0625</v>
      </c>
      <c r="AJ158" s="101">
        <v>0</v>
      </c>
      <c r="AK158" s="101">
        <v>10783.412109375</v>
      </c>
      <c r="AL158" s="304">
        <f t="shared" ref="AL158" si="82">SUM(AD158:AK158)</f>
        <v>1634767.615234375</v>
      </c>
      <c r="AM158" s="101">
        <v>0</v>
      </c>
      <c r="AN158" s="101">
        <v>0</v>
      </c>
      <c r="AO158" s="101">
        <v>1189390.75</v>
      </c>
      <c r="AP158" s="101">
        <v>0</v>
      </c>
      <c r="AQ158" s="101">
        <v>33628.234375</v>
      </c>
      <c r="AR158" s="101">
        <v>348334.5625</v>
      </c>
      <c r="AS158" s="101">
        <v>0</v>
      </c>
      <c r="AT158" s="101">
        <v>9853.70703125</v>
      </c>
      <c r="AU158" s="304">
        <f t="shared" ref="AU158" si="83">SUM(AM158:AT158)</f>
        <v>1581207.25390625</v>
      </c>
      <c r="AV158" s="101">
        <v>0</v>
      </c>
      <c r="AW158" s="101">
        <v>0</v>
      </c>
      <c r="AX158" s="101">
        <v>1189390.75</v>
      </c>
      <c r="AY158" s="101">
        <v>0</v>
      </c>
      <c r="AZ158" s="101">
        <v>33628.234375</v>
      </c>
      <c r="BA158" s="101">
        <v>279088.5</v>
      </c>
      <c r="BB158" s="101">
        <v>0</v>
      </c>
      <c r="BC158" s="101">
        <v>9853.70703125</v>
      </c>
      <c r="BD158" s="304">
        <f t="shared" si="77"/>
        <v>1511961.19140625</v>
      </c>
    </row>
  </sheetData>
  <sortState ref="AC5:AC157">
    <sortCondition ref="AC5:AC157"/>
  </sortState>
  <mergeCells count="146">
    <mergeCell ref="AD150:BC150"/>
    <mergeCell ref="AD151:BC151"/>
    <mergeCell ref="AD152:BC152"/>
    <mergeCell ref="AD155:BC155"/>
    <mergeCell ref="AD157:BC157"/>
    <mergeCell ref="AD142:BC142"/>
    <mergeCell ref="AD146:BC146"/>
    <mergeCell ref="AD147:BC147"/>
    <mergeCell ref="AD148:BC148"/>
    <mergeCell ref="AD149:BC149"/>
    <mergeCell ref="AD127:BC127"/>
    <mergeCell ref="AD128:BC128"/>
    <mergeCell ref="AD134:BC134"/>
    <mergeCell ref="AD136:BC136"/>
    <mergeCell ref="AD138:BC138"/>
    <mergeCell ref="AD108:BC108"/>
    <mergeCell ref="AD110:BC110"/>
    <mergeCell ref="AD117:BC117"/>
    <mergeCell ref="AD121:BC121"/>
    <mergeCell ref="AD124:BC124"/>
    <mergeCell ref="AV122:BC122"/>
    <mergeCell ref="AD116:AK116"/>
    <mergeCell ref="AM116:AT116"/>
    <mergeCell ref="AV116:BC116"/>
    <mergeCell ref="B157:AA157"/>
    <mergeCell ref="AD5:BC5"/>
    <mergeCell ref="AD11:BC11"/>
    <mergeCell ref="AD16:BC16"/>
    <mergeCell ref="AD19:BC19"/>
    <mergeCell ref="AD23:BC23"/>
    <mergeCell ref="AD33:BC33"/>
    <mergeCell ref="AD44:BC44"/>
    <mergeCell ref="AD45:BC45"/>
    <mergeCell ref="AD54:BC54"/>
    <mergeCell ref="AD55:BC55"/>
    <mergeCell ref="AD60:BC60"/>
    <mergeCell ref="AD65:BC65"/>
    <mergeCell ref="AD67:BC67"/>
    <mergeCell ref="AD73:BC73"/>
    <mergeCell ref="AD74:BC74"/>
    <mergeCell ref="B149:AA149"/>
    <mergeCell ref="B150:AA150"/>
    <mergeCell ref="B151:AA151"/>
    <mergeCell ref="B152:AA152"/>
    <mergeCell ref="B155:AA155"/>
    <mergeCell ref="B138:AA138"/>
    <mergeCell ref="B142:AA142"/>
    <mergeCell ref="B146:AA146"/>
    <mergeCell ref="B147:AA147"/>
    <mergeCell ref="B148:AA148"/>
    <mergeCell ref="B124:AA124"/>
    <mergeCell ref="B127:AA127"/>
    <mergeCell ref="B128:AA128"/>
    <mergeCell ref="B134:AA134"/>
    <mergeCell ref="B136:AA136"/>
    <mergeCell ref="B105:AA105"/>
    <mergeCell ref="B108:AA108"/>
    <mergeCell ref="B110:AA110"/>
    <mergeCell ref="B117:AA117"/>
    <mergeCell ref="B121:AA121"/>
    <mergeCell ref="B116:I116"/>
    <mergeCell ref="K116:R116"/>
    <mergeCell ref="T116:AA116"/>
    <mergeCell ref="B5:AA5"/>
    <mergeCell ref="B11:AA11"/>
    <mergeCell ref="B16:AA16"/>
    <mergeCell ref="AV27:BC27"/>
    <mergeCell ref="AV30:BC30"/>
    <mergeCell ref="B33:AA33"/>
    <mergeCell ref="B44:AA44"/>
    <mergeCell ref="B45:AA45"/>
    <mergeCell ref="B54:AA54"/>
    <mergeCell ref="B19:AA19"/>
    <mergeCell ref="B23:AA23"/>
    <mergeCell ref="AC1:BC1"/>
    <mergeCell ref="AD2:BC2"/>
    <mergeCell ref="AC3:AC4"/>
    <mergeCell ref="AD3:AK3"/>
    <mergeCell ref="AM3:AT3"/>
    <mergeCell ref="AV3:BC3"/>
    <mergeCell ref="A1:AA1"/>
    <mergeCell ref="B2:AA2"/>
    <mergeCell ref="A3:A4"/>
    <mergeCell ref="B3:I3"/>
    <mergeCell ref="K3:R3"/>
    <mergeCell ref="T3:AA3"/>
    <mergeCell ref="B67:AA67"/>
    <mergeCell ref="B73:AA73"/>
    <mergeCell ref="B30:I30"/>
    <mergeCell ref="K30:R30"/>
    <mergeCell ref="T30:AA30"/>
    <mergeCell ref="AD30:AK30"/>
    <mergeCell ref="AM30:AT30"/>
    <mergeCell ref="B27:I27"/>
    <mergeCell ref="K27:R27"/>
    <mergeCell ref="T27:AA27"/>
    <mergeCell ref="AD27:AK27"/>
    <mergeCell ref="AM27:AT27"/>
    <mergeCell ref="B71:I71"/>
    <mergeCell ref="K71:R71"/>
    <mergeCell ref="AD71:AK71"/>
    <mergeCell ref="AM71:AT71"/>
    <mergeCell ref="T71:AA71"/>
    <mergeCell ref="B55:AA55"/>
    <mergeCell ref="B60:AA60"/>
    <mergeCell ref="B65:AA65"/>
    <mergeCell ref="AV71:BC71"/>
    <mergeCell ref="B122:I122"/>
    <mergeCell ref="K122:R122"/>
    <mergeCell ref="T122:AA122"/>
    <mergeCell ref="AD122:AK122"/>
    <mergeCell ref="AM122:AT122"/>
    <mergeCell ref="B85:AA85"/>
    <mergeCell ref="B86:AA86"/>
    <mergeCell ref="B88:AA88"/>
    <mergeCell ref="AD79:BC79"/>
    <mergeCell ref="B74:AA74"/>
    <mergeCell ref="B79:AA79"/>
    <mergeCell ref="B94:AA94"/>
    <mergeCell ref="B98:AA98"/>
    <mergeCell ref="B99:AA99"/>
    <mergeCell ref="B80:AA80"/>
    <mergeCell ref="B81:AA81"/>
    <mergeCell ref="B82:AA82"/>
    <mergeCell ref="AD88:BC88"/>
    <mergeCell ref="AD94:BC94"/>
    <mergeCell ref="AD98:BC98"/>
    <mergeCell ref="AD99:BC99"/>
    <mergeCell ref="AD105:BC105"/>
    <mergeCell ref="AD80:BC80"/>
    <mergeCell ref="B78:I78"/>
    <mergeCell ref="K78:R78"/>
    <mergeCell ref="T78:AA78"/>
    <mergeCell ref="AD78:AK78"/>
    <mergeCell ref="AM78:AT78"/>
    <mergeCell ref="AV78:BC78"/>
    <mergeCell ref="B100:I100"/>
    <mergeCell ref="K100:R100"/>
    <mergeCell ref="T100:AA100"/>
    <mergeCell ref="AD100:AK100"/>
    <mergeCell ref="AM100:AT100"/>
    <mergeCell ref="AV100:BC100"/>
    <mergeCell ref="AD81:BC81"/>
    <mergeCell ref="AD82:BC82"/>
    <mergeCell ref="AD85:BC85"/>
    <mergeCell ref="AD86:BC86"/>
  </mergeCells>
  <printOptions horizontalCentered="1" verticalCentered="1"/>
  <pageMargins left="0.23622047244094491" right="0.23622047244094491" top="0.74803149606299213" bottom="0.74803149606299213" header="0.31496062992125984" footer="0.31496062992125984"/>
  <pageSetup paperSize="9" scale="44" orientation="landscape" horizontalDpi="4294967293" r:id="rId1"/>
  <headerFooter>
    <oddFooter>&amp;L&amp;D&amp;C&amp;A_x000D_&amp;1#&amp;"Calibri"&amp;10&amp;K000000 Classificazione: C3 - Riservato&amp;R&amp;N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pageSetUpPr fitToPage="1"/>
  </sheetPr>
  <dimension ref="A1:O67"/>
  <sheetViews>
    <sheetView view="pageBreakPreview" zoomScale="55" zoomScaleNormal="25" zoomScaleSheetLayoutView="55" workbookViewId="0">
      <selection activeCell="B64" sqref="B64:M65"/>
    </sheetView>
  </sheetViews>
  <sheetFormatPr defaultRowHeight="15"/>
  <cols>
    <col min="1" max="1" width="59.5703125" customWidth="1"/>
    <col min="2" max="10" width="9.7109375" customWidth="1"/>
  </cols>
  <sheetData>
    <row r="1" spans="1:15">
      <c r="A1" s="478" t="s">
        <v>334</v>
      </c>
      <c r="B1" s="478"/>
      <c r="C1" s="478"/>
      <c r="D1" s="478"/>
      <c r="E1" s="478"/>
      <c r="F1" s="478"/>
      <c r="G1" s="478"/>
      <c r="H1" s="478"/>
      <c r="I1" s="478"/>
      <c r="J1" s="478"/>
      <c r="K1" s="478"/>
      <c r="L1" s="478"/>
      <c r="M1" s="478"/>
      <c r="N1" s="478"/>
      <c r="O1" s="478"/>
    </row>
    <row r="2" spans="1:15">
      <c r="A2" s="96" t="s">
        <v>167</v>
      </c>
      <c r="B2" s="420" t="s">
        <v>270</v>
      </c>
      <c r="C2" s="420"/>
      <c r="D2" s="420"/>
      <c r="E2" s="420"/>
      <c r="F2" s="420"/>
      <c r="G2" s="420"/>
      <c r="H2" s="420"/>
      <c r="I2" s="420"/>
      <c r="J2" s="420"/>
      <c r="K2" s="420"/>
      <c r="L2" s="420"/>
      <c r="M2" s="420"/>
      <c r="N2" s="420"/>
      <c r="O2" s="420"/>
    </row>
    <row r="3" spans="1:15">
      <c r="A3" s="518" t="s">
        <v>271</v>
      </c>
      <c r="B3" s="517" t="s">
        <v>272</v>
      </c>
      <c r="C3" s="517"/>
      <c r="D3" s="517"/>
      <c r="E3" s="517"/>
      <c r="F3" s="517"/>
      <c r="G3" s="517"/>
      <c r="H3" s="517"/>
      <c r="I3" s="517"/>
      <c r="J3" s="517"/>
      <c r="K3" s="517"/>
      <c r="L3" s="517"/>
      <c r="M3" s="517"/>
      <c r="N3" s="517"/>
      <c r="O3" s="517"/>
    </row>
    <row r="4" spans="1:15">
      <c r="A4" s="420"/>
      <c r="B4" s="10" t="s">
        <v>172</v>
      </c>
      <c r="C4" s="10" t="s">
        <v>174</v>
      </c>
      <c r="D4" s="10" t="s">
        <v>175</v>
      </c>
      <c r="E4" s="10" t="s">
        <v>176</v>
      </c>
      <c r="F4" s="10" t="s">
        <v>177</v>
      </c>
      <c r="G4" s="10" t="s">
        <v>178</v>
      </c>
      <c r="H4" s="10" t="s">
        <v>180</v>
      </c>
      <c r="I4" s="10" t="s">
        <v>182</v>
      </c>
      <c r="J4" s="10" t="s">
        <v>183</v>
      </c>
      <c r="K4" s="10" t="s">
        <v>273</v>
      </c>
      <c r="L4" s="10" t="s">
        <v>274</v>
      </c>
      <c r="M4" s="10" t="s">
        <v>275</v>
      </c>
      <c r="N4" s="10" t="s">
        <v>276</v>
      </c>
      <c r="O4" s="10" t="s">
        <v>277</v>
      </c>
    </row>
    <row r="5" spans="1:15">
      <c r="A5" s="2" t="s">
        <v>134</v>
      </c>
      <c r="B5" s="3"/>
      <c r="C5" s="3"/>
      <c r="D5" s="3"/>
      <c r="E5" s="3"/>
      <c r="F5" s="3"/>
      <c r="G5" s="3"/>
      <c r="H5" s="3"/>
      <c r="I5" s="3"/>
      <c r="J5" s="3"/>
      <c r="K5" s="3"/>
      <c r="L5" s="3"/>
      <c r="M5" s="3"/>
      <c r="N5" s="3"/>
      <c r="O5" s="3"/>
    </row>
    <row r="6" spans="1:15">
      <c r="A6" s="9" t="s">
        <v>278</v>
      </c>
      <c r="B6" s="86">
        <v>40</v>
      </c>
      <c r="C6" s="528"/>
      <c r="D6" s="528"/>
      <c r="E6" s="528"/>
      <c r="F6" s="528"/>
      <c r="G6" s="528"/>
      <c r="H6" s="528"/>
      <c r="I6" s="528"/>
      <c r="J6" s="528"/>
      <c r="K6" s="528"/>
      <c r="L6" s="528"/>
      <c r="M6" s="528"/>
      <c r="N6" s="528"/>
      <c r="O6" s="528"/>
    </row>
    <row r="7" spans="1:15">
      <c r="A7" s="9" t="s">
        <v>279</v>
      </c>
      <c r="B7" s="86">
        <v>40</v>
      </c>
      <c r="C7" s="528"/>
      <c r="D7" s="528"/>
      <c r="E7" s="528"/>
      <c r="F7" s="528"/>
      <c r="G7" s="528"/>
      <c r="H7" s="528"/>
      <c r="I7" s="528"/>
      <c r="J7" s="528"/>
      <c r="K7" s="528"/>
      <c r="L7" s="528"/>
      <c r="M7" s="528"/>
      <c r="N7" s="528"/>
      <c r="O7" s="528"/>
    </row>
    <row r="8" spans="1:15">
      <c r="A8" s="9" t="s">
        <v>280</v>
      </c>
      <c r="B8" s="86">
        <v>40</v>
      </c>
      <c r="C8" s="528"/>
      <c r="D8" s="528"/>
      <c r="E8" s="528"/>
      <c r="F8" s="528"/>
      <c r="G8" s="528"/>
      <c r="H8" s="528"/>
      <c r="I8" s="528"/>
      <c r="J8" s="528"/>
      <c r="K8" s="528"/>
      <c r="L8" s="528"/>
      <c r="M8" s="528"/>
      <c r="N8" s="528"/>
      <c r="O8" s="528"/>
    </row>
    <row r="9" spans="1:15">
      <c r="A9" s="9" t="s">
        <v>281</v>
      </c>
      <c r="B9" s="86">
        <v>40</v>
      </c>
      <c r="C9" s="528"/>
      <c r="D9" s="528"/>
      <c r="E9" s="528"/>
      <c r="F9" s="528"/>
      <c r="G9" s="528"/>
      <c r="H9" s="528"/>
      <c r="I9" s="528"/>
      <c r="J9" s="528"/>
      <c r="K9" s="528"/>
      <c r="L9" s="528"/>
      <c r="M9" s="528"/>
      <c r="N9" s="528"/>
      <c r="O9" s="528"/>
    </row>
    <row r="10" spans="1:15">
      <c r="A10" s="2" t="s">
        <v>136</v>
      </c>
      <c r="B10" s="86"/>
      <c r="C10" s="86"/>
      <c r="D10" s="86"/>
      <c r="E10" s="86"/>
      <c r="F10" s="86"/>
      <c r="G10" s="86"/>
      <c r="H10" s="86"/>
      <c r="I10" s="86"/>
      <c r="J10" s="86"/>
      <c r="K10" s="86"/>
      <c r="L10" s="86"/>
      <c r="M10" s="86"/>
      <c r="N10" s="86"/>
      <c r="O10" s="86"/>
    </row>
    <row r="11" spans="1:15">
      <c r="A11" s="9" t="s">
        <v>278</v>
      </c>
      <c r="B11" s="529"/>
      <c r="C11" s="86" t="s">
        <v>282</v>
      </c>
      <c r="D11" s="528"/>
      <c r="E11" s="528"/>
      <c r="F11" s="528"/>
      <c r="G11" s="528"/>
      <c r="H11" s="528"/>
      <c r="I11" s="528"/>
      <c r="J11" s="528"/>
      <c r="K11" s="528"/>
      <c r="L11" s="528"/>
      <c r="M11" s="528"/>
      <c r="N11" s="528"/>
      <c r="O11" s="528"/>
    </row>
    <row r="12" spans="1:15">
      <c r="A12" s="9" t="s">
        <v>279</v>
      </c>
      <c r="B12" s="530"/>
      <c r="C12" s="86" t="s">
        <v>282</v>
      </c>
      <c r="D12" s="528"/>
      <c r="E12" s="528"/>
      <c r="F12" s="528"/>
      <c r="G12" s="528"/>
      <c r="H12" s="528"/>
      <c r="I12" s="528"/>
      <c r="J12" s="528"/>
      <c r="K12" s="528"/>
      <c r="L12" s="528"/>
      <c r="M12" s="528"/>
      <c r="N12" s="528"/>
      <c r="O12" s="528"/>
    </row>
    <row r="13" spans="1:15">
      <c r="A13" s="9" t="s">
        <v>280</v>
      </c>
      <c r="B13" s="530"/>
      <c r="C13" s="86" t="s">
        <v>282</v>
      </c>
      <c r="D13" s="528"/>
      <c r="E13" s="528"/>
      <c r="F13" s="528"/>
      <c r="G13" s="528"/>
      <c r="H13" s="528"/>
      <c r="I13" s="528"/>
      <c r="J13" s="528"/>
      <c r="K13" s="528"/>
      <c r="L13" s="528"/>
      <c r="M13" s="528"/>
      <c r="N13" s="528"/>
      <c r="O13" s="528"/>
    </row>
    <row r="14" spans="1:15">
      <c r="A14" s="9" t="s">
        <v>281</v>
      </c>
      <c r="B14" s="531"/>
      <c r="C14" s="86" t="s">
        <v>282</v>
      </c>
      <c r="D14" s="528"/>
      <c r="E14" s="528"/>
      <c r="F14" s="528"/>
      <c r="G14" s="528"/>
      <c r="H14" s="528"/>
      <c r="I14" s="528"/>
      <c r="J14" s="528"/>
      <c r="K14" s="528"/>
      <c r="L14" s="528"/>
      <c r="M14" s="528"/>
      <c r="N14" s="528"/>
      <c r="O14" s="528"/>
    </row>
    <row r="15" spans="1:15">
      <c r="A15" s="2" t="s">
        <v>138</v>
      </c>
      <c r="B15" s="86"/>
      <c r="C15" s="86"/>
      <c r="D15" s="86"/>
      <c r="E15" s="86"/>
      <c r="F15" s="86"/>
      <c r="G15" s="86"/>
      <c r="H15" s="86"/>
      <c r="I15" s="86"/>
      <c r="J15" s="86"/>
      <c r="K15" s="86"/>
      <c r="L15" s="86"/>
      <c r="M15" s="86"/>
      <c r="N15" s="86"/>
      <c r="O15" s="86"/>
    </row>
    <row r="16" spans="1:15">
      <c r="A16" s="9" t="s">
        <v>278</v>
      </c>
      <c r="B16" s="519"/>
      <c r="C16" s="521"/>
      <c r="D16" s="86">
        <v>50</v>
      </c>
      <c r="E16" s="519"/>
      <c r="F16" s="520"/>
      <c r="G16" s="520"/>
      <c r="H16" s="520"/>
      <c r="I16" s="520"/>
      <c r="J16" s="520"/>
      <c r="K16" s="520"/>
      <c r="L16" s="520"/>
      <c r="M16" s="520"/>
      <c r="N16" s="520"/>
      <c r="O16" s="521"/>
    </row>
    <row r="17" spans="1:15">
      <c r="A17" s="9" t="s">
        <v>279</v>
      </c>
      <c r="B17" s="522"/>
      <c r="C17" s="524"/>
      <c r="D17" s="86">
        <v>50</v>
      </c>
      <c r="E17" s="522"/>
      <c r="F17" s="523"/>
      <c r="G17" s="523"/>
      <c r="H17" s="523"/>
      <c r="I17" s="523"/>
      <c r="J17" s="523"/>
      <c r="K17" s="523"/>
      <c r="L17" s="523"/>
      <c r="M17" s="523"/>
      <c r="N17" s="523"/>
      <c r="O17" s="524"/>
    </row>
    <row r="18" spans="1:15">
      <c r="A18" s="9" t="s">
        <v>280</v>
      </c>
      <c r="B18" s="522"/>
      <c r="C18" s="524"/>
      <c r="D18" s="86">
        <v>40</v>
      </c>
      <c r="E18" s="522"/>
      <c r="F18" s="523"/>
      <c r="G18" s="523"/>
      <c r="H18" s="523"/>
      <c r="I18" s="523"/>
      <c r="J18" s="523"/>
      <c r="K18" s="523"/>
      <c r="L18" s="523"/>
      <c r="M18" s="523"/>
      <c r="N18" s="523"/>
      <c r="O18" s="524"/>
    </row>
    <row r="19" spans="1:15">
      <c r="A19" s="9" t="s">
        <v>281</v>
      </c>
      <c r="B19" s="525"/>
      <c r="C19" s="527"/>
      <c r="D19" s="86">
        <v>50</v>
      </c>
      <c r="E19" s="525"/>
      <c r="F19" s="526"/>
      <c r="G19" s="526"/>
      <c r="H19" s="526"/>
      <c r="I19" s="526"/>
      <c r="J19" s="526"/>
      <c r="K19" s="526"/>
      <c r="L19" s="526"/>
      <c r="M19" s="526"/>
      <c r="N19" s="526"/>
      <c r="O19" s="527"/>
    </row>
    <row r="20" spans="1:15">
      <c r="A20" s="2" t="s">
        <v>140</v>
      </c>
      <c r="B20" s="86"/>
      <c r="C20" s="86"/>
      <c r="D20" s="86"/>
      <c r="E20" s="86"/>
      <c r="F20" s="86"/>
      <c r="G20" s="86"/>
      <c r="H20" s="86"/>
      <c r="I20" s="86"/>
      <c r="J20" s="86"/>
      <c r="K20" s="86"/>
      <c r="L20" s="86"/>
      <c r="M20" s="86"/>
      <c r="N20" s="86"/>
      <c r="O20" s="86"/>
    </row>
    <row r="21" spans="1:15">
      <c r="A21" s="9" t="s">
        <v>278</v>
      </c>
      <c r="B21" s="519"/>
      <c r="C21" s="520"/>
      <c r="D21" s="521"/>
      <c r="E21" s="86">
        <v>20</v>
      </c>
      <c r="F21" s="519"/>
      <c r="G21" s="520"/>
      <c r="H21" s="520"/>
      <c r="I21" s="520"/>
      <c r="J21" s="520"/>
      <c r="K21" s="520"/>
      <c r="L21" s="520"/>
      <c r="M21" s="520"/>
      <c r="N21" s="520"/>
      <c r="O21" s="521"/>
    </row>
    <row r="22" spans="1:15">
      <c r="A22" s="9" t="s">
        <v>279</v>
      </c>
      <c r="B22" s="522"/>
      <c r="C22" s="523"/>
      <c r="D22" s="524"/>
      <c r="E22" s="86">
        <v>20</v>
      </c>
      <c r="F22" s="522"/>
      <c r="G22" s="523"/>
      <c r="H22" s="523"/>
      <c r="I22" s="523"/>
      <c r="J22" s="523"/>
      <c r="K22" s="523"/>
      <c r="L22" s="523"/>
      <c r="M22" s="523"/>
      <c r="N22" s="523"/>
      <c r="O22" s="524"/>
    </row>
    <row r="23" spans="1:15">
      <c r="A23" s="9" t="s">
        <v>280</v>
      </c>
      <c r="B23" s="522"/>
      <c r="C23" s="523"/>
      <c r="D23" s="524"/>
      <c r="E23" s="86">
        <v>20</v>
      </c>
      <c r="F23" s="522"/>
      <c r="G23" s="523"/>
      <c r="H23" s="523"/>
      <c r="I23" s="523"/>
      <c r="J23" s="523"/>
      <c r="K23" s="523"/>
      <c r="L23" s="523"/>
      <c r="M23" s="523"/>
      <c r="N23" s="523"/>
      <c r="O23" s="524"/>
    </row>
    <row r="24" spans="1:15">
      <c r="A24" s="9" t="s">
        <v>281</v>
      </c>
      <c r="B24" s="525"/>
      <c r="C24" s="526"/>
      <c r="D24" s="527"/>
      <c r="E24" s="86">
        <v>20</v>
      </c>
      <c r="F24" s="525"/>
      <c r="G24" s="526"/>
      <c r="H24" s="526"/>
      <c r="I24" s="526"/>
      <c r="J24" s="526"/>
      <c r="K24" s="526"/>
      <c r="L24" s="526"/>
      <c r="M24" s="526"/>
      <c r="N24" s="526"/>
      <c r="O24" s="527"/>
    </row>
    <row r="25" spans="1:15">
      <c r="A25" s="2" t="s">
        <v>142</v>
      </c>
      <c r="B25" s="86"/>
      <c r="C25" s="86"/>
      <c r="D25" s="86"/>
      <c r="E25" s="86"/>
      <c r="F25" s="86"/>
      <c r="G25" s="86"/>
      <c r="H25" s="86"/>
      <c r="I25" s="86"/>
      <c r="J25" s="86"/>
      <c r="K25" s="86"/>
      <c r="L25" s="86"/>
      <c r="M25" s="86"/>
      <c r="N25" s="86"/>
      <c r="O25" s="86"/>
    </row>
    <row r="26" spans="1:15">
      <c r="A26" s="9" t="s">
        <v>278</v>
      </c>
      <c r="B26" s="519"/>
      <c r="C26" s="520"/>
      <c r="D26" s="520"/>
      <c r="E26" s="521"/>
      <c r="F26" s="86">
        <v>40</v>
      </c>
      <c r="G26" s="519"/>
      <c r="H26" s="520"/>
      <c r="I26" s="520"/>
      <c r="J26" s="520"/>
      <c r="K26" s="520"/>
      <c r="L26" s="520"/>
      <c r="M26" s="520"/>
      <c r="N26" s="520"/>
      <c r="O26" s="521"/>
    </row>
    <row r="27" spans="1:15">
      <c r="A27" s="9" t="s">
        <v>279</v>
      </c>
      <c r="B27" s="522"/>
      <c r="C27" s="523"/>
      <c r="D27" s="523"/>
      <c r="E27" s="524"/>
      <c r="F27" s="86">
        <v>40</v>
      </c>
      <c r="G27" s="522"/>
      <c r="H27" s="523"/>
      <c r="I27" s="523"/>
      <c r="J27" s="523"/>
      <c r="K27" s="523"/>
      <c r="L27" s="523"/>
      <c r="M27" s="523"/>
      <c r="N27" s="523"/>
      <c r="O27" s="524"/>
    </row>
    <row r="28" spans="1:15">
      <c r="A28" s="9" t="s">
        <v>280</v>
      </c>
      <c r="B28" s="522"/>
      <c r="C28" s="523"/>
      <c r="D28" s="523"/>
      <c r="E28" s="524"/>
      <c r="F28" s="86">
        <v>40</v>
      </c>
      <c r="G28" s="522"/>
      <c r="H28" s="523"/>
      <c r="I28" s="523"/>
      <c r="J28" s="523"/>
      <c r="K28" s="523"/>
      <c r="L28" s="523"/>
      <c r="M28" s="523"/>
      <c r="N28" s="523"/>
      <c r="O28" s="524"/>
    </row>
    <row r="29" spans="1:15">
      <c r="A29" s="9" t="s">
        <v>281</v>
      </c>
      <c r="B29" s="525"/>
      <c r="C29" s="526"/>
      <c r="D29" s="526"/>
      <c r="E29" s="527"/>
      <c r="F29" s="86">
        <v>50</v>
      </c>
      <c r="G29" s="525"/>
      <c r="H29" s="526"/>
      <c r="I29" s="526"/>
      <c r="J29" s="526"/>
      <c r="K29" s="526"/>
      <c r="L29" s="526"/>
      <c r="M29" s="526"/>
      <c r="N29" s="526"/>
      <c r="O29" s="527"/>
    </row>
    <row r="30" spans="1:15">
      <c r="A30" s="2" t="s">
        <v>179</v>
      </c>
      <c r="B30" s="86"/>
      <c r="C30" s="86"/>
      <c r="D30" s="86"/>
      <c r="E30" s="86"/>
      <c r="F30" s="86"/>
      <c r="G30" s="86"/>
      <c r="H30" s="86"/>
      <c r="I30" s="86"/>
      <c r="J30" s="86"/>
      <c r="K30" s="86"/>
      <c r="L30" s="86"/>
      <c r="M30" s="86"/>
      <c r="N30" s="86"/>
      <c r="O30" s="86"/>
    </row>
    <row r="31" spans="1:15">
      <c r="A31" s="9" t="s">
        <v>278</v>
      </c>
      <c r="B31" s="519"/>
      <c r="C31" s="520"/>
      <c r="D31" s="520"/>
      <c r="E31" s="520"/>
      <c r="F31" s="521"/>
      <c r="G31" s="86">
        <v>15</v>
      </c>
      <c r="H31" s="519"/>
      <c r="I31" s="520"/>
      <c r="J31" s="520"/>
      <c r="K31" s="520"/>
      <c r="L31" s="520"/>
      <c r="M31" s="520"/>
      <c r="N31" s="520"/>
      <c r="O31" s="521"/>
    </row>
    <row r="32" spans="1:15">
      <c r="A32" s="9" t="s">
        <v>279</v>
      </c>
      <c r="B32" s="522"/>
      <c r="C32" s="523"/>
      <c r="D32" s="523"/>
      <c r="E32" s="523"/>
      <c r="F32" s="524"/>
      <c r="G32" s="86">
        <v>20</v>
      </c>
      <c r="H32" s="522"/>
      <c r="I32" s="523"/>
      <c r="J32" s="523"/>
      <c r="K32" s="523"/>
      <c r="L32" s="523"/>
      <c r="M32" s="523"/>
      <c r="N32" s="523"/>
      <c r="O32" s="524"/>
    </row>
    <row r="33" spans="1:15">
      <c r="A33" s="9" t="s">
        <v>280</v>
      </c>
      <c r="B33" s="522"/>
      <c r="C33" s="523"/>
      <c r="D33" s="523"/>
      <c r="E33" s="523"/>
      <c r="F33" s="524"/>
      <c r="G33" s="86">
        <v>20</v>
      </c>
      <c r="H33" s="522"/>
      <c r="I33" s="523"/>
      <c r="J33" s="523"/>
      <c r="K33" s="523"/>
      <c r="L33" s="523"/>
      <c r="M33" s="523"/>
      <c r="N33" s="523"/>
      <c r="O33" s="524"/>
    </row>
    <row r="34" spans="1:15">
      <c r="A34" s="9" t="s">
        <v>281</v>
      </c>
      <c r="B34" s="525"/>
      <c r="C34" s="526"/>
      <c r="D34" s="526"/>
      <c r="E34" s="526"/>
      <c r="F34" s="527"/>
      <c r="G34" s="86">
        <v>25</v>
      </c>
      <c r="H34" s="525"/>
      <c r="I34" s="526"/>
      <c r="J34" s="526"/>
      <c r="K34" s="526"/>
      <c r="L34" s="526"/>
      <c r="M34" s="526"/>
      <c r="N34" s="526"/>
      <c r="O34" s="527"/>
    </row>
    <row r="35" spans="1:15">
      <c r="A35" s="2" t="s">
        <v>181</v>
      </c>
      <c r="B35" s="86"/>
      <c r="C35" s="86"/>
      <c r="D35" s="86"/>
      <c r="E35" s="86"/>
      <c r="F35" s="86"/>
      <c r="G35" s="86"/>
      <c r="H35" s="86"/>
      <c r="I35" s="86"/>
      <c r="J35" s="86"/>
      <c r="K35" s="86"/>
      <c r="L35" s="86"/>
      <c r="M35" s="86"/>
      <c r="N35" s="86"/>
      <c r="O35" s="86"/>
    </row>
    <row r="36" spans="1:15">
      <c r="A36" s="9" t="s">
        <v>278</v>
      </c>
      <c r="B36" s="519"/>
      <c r="C36" s="520"/>
      <c r="D36" s="520"/>
      <c r="E36" s="520"/>
      <c r="F36" s="520"/>
      <c r="G36" s="521"/>
      <c r="H36" s="86">
        <v>20</v>
      </c>
      <c r="I36" s="519"/>
      <c r="J36" s="520"/>
      <c r="K36" s="520"/>
      <c r="L36" s="520"/>
      <c r="M36" s="520"/>
      <c r="N36" s="520"/>
      <c r="O36" s="521"/>
    </row>
    <row r="37" spans="1:15">
      <c r="A37" s="9" t="s">
        <v>279</v>
      </c>
      <c r="B37" s="522"/>
      <c r="C37" s="523"/>
      <c r="D37" s="523"/>
      <c r="E37" s="523"/>
      <c r="F37" s="523"/>
      <c r="G37" s="524"/>
      <c r="H37" s="86">
        <v>20</v>
      </c>
      <c r="I37" s="522"/>
      <c r="J37" s="523"/>
      <c r="K37" s="523"/>
      <c r="L37" s="523"/>
      <c r="M37" s="523"/>
      <c r="N37" s="523"/>
      <c r="O37" s="524"/>
    </row>
    <row r="38" spans="1:15">
      <c r="A38" s="9" t="s">
        <v>280</v>
      </c>
      <c r="B38" s="522"/>
      <c r="C38" s="523"/>
      <c r="D38" s="523"/>
      <c r="E38" s="523"/>
      <c r="F38" s="523"/>
      <c r="G38" s="524"/>
      <c r="H38" s="86">
        <v>20</v>
      </c>
      <c r="I38" s="522"/>
      <c r="J38" s="523"/>
      <c r="K38" s="523"/>
      <c r="L38" s="523"/>
      <c r="M38" s="523"/>
      <c r="N38" s="523"/>
      <c r="O38" s="524"/>
    </row>
    <row r="39" spans="1:15">
      <c r="A39" s="9" t="s">
        <v>281</v>
      </c>
      <c r="B39" s="525"/>
      <c r="C39" s="526"/>
      <c r="D39" s="526"/>
      <c r="E39" s="526"/>
      <c r="F39" s="526"/>
      <c r="G39" s="527"/>
      <c r="H39" s="86">
        <v>25</v>
      </c>
      <c r="I39" s="525"/>
      <c r="J39" s="526"/>
      <c r="K39" s="526"/>
      <c r="L39" s="526"/>
      <c r="M39" s="526"/>
      <c r="N39" s="526"/>
      <c r="O39" s="527"/>
    </row>
    <row r="40" spans="1:15">
      <c r="A40" s="2" t="s">
        <v>146</v>
      </c>
      <c r="B40" s="86"/>
      <c r="C40" s="86"/>
      <c r="D40" s="86"/>
      <c r="E40" s="86"/>
      <c r="F40" s="86"/>
      <c r="G40" s="86"/>
      <c r="H40" s="86"/>
      <c r="I40" s="86"/>
      <c r="J40" s="86"/>
      <c r="K40" s="86"/>
      <c r="L40" s="86"/>
      <c r="M40" s="86"/>
      <c r="N40" s="86"/>
      <c r="O40" s="86"/>
    </row>
    <row r="41" spans="1:15">
      <c r="A41" s="9" t="s">
        <v>278</v>
      </c>
      <c r="B41" s="519"/>
      <c r="C41" s="520"/>
      <c r="D41" s="520"/>
      <c r="E41" s="520"/>
      <c r="F41" s="520"/>
      <c r="G41" s="520"/>
      <c r="H41" s="521"/>
      <c r="I41" s="86">
        <v>15</v>
      </c>
      <c r="J41" s="519"/>
      <c r="K41" s="520"/>
      <c r="L41" s="520"/>
      <c r="M41" s="520"/>
      <c r="N41" s="520"/>
      <c r="O41" s="521"/>
    </row>
    <row r="42" spans="1:15">
      <c r="A42" s="9" t="s">
        <v>279</v>
      </c>
      <c r="B42" s="522"/>
      <c r="C42" s="523"/>
      <c r="D42" s="523"/>
      <c r="E42" s="523"/>
      <c r="F42" s="523"/>
      <c r="G42" s="523"/>
      <c r="H42" s="524"/>
      <c r="I42" s="86">
        <v>15</v>
      </c>
      <c r="J42" s="522"/>
      <c r="K42" s="523"/>
      <c r="L42" s="523"/>
      <c r="M42" s="523"/>
      <c r="N42" s="523"/>
      <c r="O42" s="524"/>
    </row>
    <row r="43" spans="1:15">
      <c r="A43" s="9" t="s">
        <v>280</v>
      </c>
      <c r="B43" s="522"/>
      <c r="C43" s="523"/>
      <c r="D43" s="523"/>
      <c r="E43" s="523"/>
      <c r="F43" s="523"/>
      <c r="G43" s="523"/>
      <c r="H43" s="524"/>
      <c r="I43" s="86">
        <v>20</v>
      </c>
      <c r="J43" s="522"/>
      <c r="K43" s="523"/>
      <c r="L43" s="523"/>
      <c r="M43" s="523"/>
      <c r="N43" s="523"/>
      <c r="O43" s="524"/>
    </row>
    <row r="44" spans="1:15">
      <c r="A44" s="9" t="s">
        <v>281</v>
      </c>
      <c r="B44" s="525"/>
      <c r="C44" s="526"/>
      <c r="D44" s="526"/>
      <c r="E44" s="526"/>
      <c r="F44" s="526"/>
      <c r="G44" s="526"/>
      <c r="H44" s="527"/>
      <c r="I44" s="86">
        <v>25</v>
      </c>
      <c r="J44" s="525"/>
      <c r="K44" s="526"/>
      <c r="L44" s="526"/>
      <c r="M44" s="526"/>
      <c r="N44" s="526"/>
      <c r="O44" s="527"/>
    </row>
    <row r="45" spans="1:15">
      <c r="A45" s="2" t="s">
        <v>184</v>
      </c>
      <c r="B45" s="86"/>
      <c r="C45" s="86"/>
      <c r="D45" s="86"/>
      <c r="E45" s="86"/>
      <c r="F45" s="86"/>
      <c r="G45" s="86"/>
      <c r="H45" s="86"/>
      <c r="I45" s="86"/>
      <c r="J45" s="86"/>
      <c r="K45" s="86"/>
      <c r="L45" s="86"/>
      <c r="M45" s="86"/>
      <c r="N45" s="86"/>
      <c r="O45" s="86"/>
    </row>
    <row r="46" spans="1:15">
      <c r="A46" s="9" t="s">
        <v>278</v>
      </c>
      <c r="B46" s="519"/>
      <c r="C46" s="520"/>
      <c r="D46" s="520"/>
      <c r="E46" s="520"/>
      <c r="F46" s="520"/>
      <c r="G46" s="520"/>
      <c r="H46" s="520"/>
      <c r="I46" s="521"/>
      <c r="J46" s="86">
        <v>7</v>
      </c>
      <c r="K46" s="519"/>
      <c r="L46" s="520"/>
      <c r="M46" s="520"/>
      <c r="N46" s="520"/>
      <c r="O46" s="521"/>
    </row>
    <row r="47" spans="1:15">
      <c r="A47" s="9" t="s">
        <v>279</v>
      </c>
      <c r="B47" s="522"/>
      <c r="C47" s="523"/>
      <c r="D47" s="523"/>
      <c r="E47" s="523"/>
      <c r="F47" s="523"/>
      <c r="G47" s="523"/>
      <c r="H47" s="523"/>
      <c r="I47" s="524"/>
      <c r="J47" s="86">
        <v>7</v>
      </c>
      <c r="K47" s="522"/>
      <c r="L47" s="523"/>
      <c r="M47" s="523"/>
      <c r="N47" s="523"/>
      <c r="O47" s="524"/>
    </row>
    <row r="48" spans="1:15">
      <c r="A48" s="9" t="s">
        <v>280</v>
      </c>
      <c r="B48" s="522"/>
      <c r="C48" s="523"/>
      <c r="D48" s="523"/>
      <c r="E48" s="523"/>
      <c r="F48" s="523"/>
      <c r="G48" s="523"/>
      <c r="H48" s="523"/>
      <c r="I48" s="524"/>
      <c r="J48" s="86">
        <v>10</v>
      </c>
      <c r="K48" s="522"/>
      <c r="L48" s="523"/>
      <c r="M48" s="523"/>
      <c r="N48" s="523"/>
      <c r="O48" s="524"/>
    </row>
    <row r="49" spans="1:15">
      <c r="A49" s="9" t="s">
        <v>281</v>
      </c>
      <c r="B49" s="525"/>
      <c r="C49" s="526"/>
      <c r="D49" s="526"/>
      <c r="E49" s="526"/>
      <c r="F49" s="526"/>
      <c r="G49" s="526"/>
      <c r="H49" s="526"/>
      <c r="I49" s="527"/>
      <c r="J49" s="86">
        <v>10</v>
      </c>
      <c r="K49" s="525"/>
      <c r="L49" s="526"/>
      <c r="M49" s="526"/>
      <c r="N49" s="526"/>
      <c r="O49" s="527"/>
    </row>
    <row r="50" spans="1:15">
      <c r="A50" s="3" t="s">
        <v>283</v>
      </c>
      <c r="B50" s="86"/>
      <c r="C50" s="86"/>
      <c r="D50" s="86"/>
      <c r="E50" s="86"/>
      <c r="F50" s="86"/>
      <c r="G50" s="86"/>
      <c r="H50" s="86"/>
      <c r="I50" s="86"/>
      <c r="J50" s="86"/>
      <c r="K50" s="86"/>
      <c r="L50" s="86"/>
      <c r="M50" s="86"/>
      <c r="N50" s="86"/>
      <c r="O50" s="86"/>
    </row>
    <row r="51" spans="1:15">
      <c r="A51" s="9" t="s">
        <v>278</v>
      </c>
      <c r="B51" s="519"/>
      <c r="C51" s="520"/>
      <c r="D51" s="520"/>
      <c r="E51" s="520"/>
      <c r="F51" s="520"/>
      <c r="G51" s="520"/>
      <c r="H51" s="520"/>
      <c r="I51" s="520"/>
      <c r="J51" s="521"/>
      <c r="K51" s="86">
        <v>50</v>
      </c>
      <c r="L51" s="519"/>
      <c r="M51" s="520"/>
      <c r="N51" s="520"/>
      <c r="O51" s="521"/>
    </row>
    <row r="52" spans="1:15">
      <c r="A52" s="9" t="s">
        <v>279</v>
      </c>
      <c r="B52" s="522"/>
      <c r="C52" s="523"/>
      <c r="D52" s="523"/>
      <c r="E52" s="523"/>
      <c r="F52" s="523"/>
      <c r="G52" s="523"/>
      <c r="H52" s="523"/>
      <c r="I52" s="523"/>
      <c r="J52" s="524"/>
      <c r="K52" s="86">
        <v>50</v>
      </c>
      <c r="L52" s="522"/>
      <c r="M52" s="523"/>
      <c r="N52" s="523"/>
      <c r="O52" s="524"/>
    </row>
    <row r="53" spans="1:15">
      <c r="A53" s="9" t="s">
        <v>280</v>
      </c>
      <c r="B53" s="522"/>
      <c r="C53" s="523"/>
      <c r="D53" s="523"/>
      <c r="E53" s="523"/>
      <c r="F53" s="523"/>
      <c r="G53" s="523"/>
      <c r="H53" s="523"/>
      <c r="I53" s="523"/>
      <c r="J53" s="524"/>
      <c r="K53" s="86">
        <v>40</v>
      </c>
      <c r="L53" s="522"/>
      <c r="M53" s="523"/>
      <c r="N53" s="523"/>
      <c r="O53" s="524"/>
    </row>
    <row r="54" spans="1:15">
      <c r="A54" s="9" t="s">
        <v>281</v>
      </c>
      <c r="B54" s="525"/>
      <c r="C54" s="526"/>
      <c r="D54" s="526"/>
      <c r="E54" s="526"/>
      <c r="F54" s="526"/>
      <c r="G54" s="526"/>
      <c r="H54" s="526"/>
      <c r="I54" s="526"/>
      <c r="J54" s="527"/>
      <c r="K54" s="86">
        <v>50</v>
      </c>
      <c r="L54" s="525"/>
      <c r="M54" s="526"/>
      <c r="N54" s="526"/>
      <c r="O54" s="527"/>
    </row>
    <row r="55" spans="1:15">
      <c r="A55" s="3" t="s">
        <v>284</v>
      </c>
      <c r="B55" s="86"/>
      <c r="C55" s="86"/>
      <c r="D55" s="86"/>
      <c r="E55" s="86"/>
      <c r="F55" s="86"/>
      <c r="G55" s="86"/>
      <c r="H55" s="86"/>
      <c r="I55" s="86"/>
      <c r="J55" s="86"/>
      <c r="K55" s="86"/>
      <c r="L55" s="86"/>
      <c r="M55" s="86"/>
      <c r="N55" s="86"/>
      <c r="O55" s="86"/>
    </row>
    <row r="56" spans="1:15">
      <c r="A56" s="9" t="s">
        <v>278</v>
      </c>
      <c r="B56" s="519"/>
      <c r="C56" s="520"/>
      <c r="D56" s="520"/>
      <c r="E56" s="520"/>
      <c r="F56" s="520"/>
      <c r="G56" s="520"/>
      <c r="H56" s="520"/>
      <c r="I56" s="520"/>
      <c r="J56" s="520"/>
      <c r="K56" s="521"/>
      <c r="L56" s="86">
        <v>20</v>
      </c>
      <c r="M56" s="519"/>
      <c r="N56" s="520"/>
      <c r="O56" s="521"/>
    </row>
    <row r="57" spans="1:15">
      <c r="A57" s="9" t="s">
        <v>279</v>
      </c>
      <c r="B57" s="522"/>
      <c r="C57" s="523"/>
      <c r="D57" s="523"/>
      <c r="E57" s="523"/>
      <c r="F57" s="523"/>
      <c r="G57" s="523"/>
      <c r="H57" s="523"/>
      <c r="I57" s="523"/>
      <c r="J57" s="523"/>
      <c r="K57" s="524"/>
      <c r="L57" s="86">
        <v>20</v>
      </c>
      <c r="M57" s="522"/>
      <c r="N57" s="523"/>
      <c r="O57" s="524"/>
    </row>
    <row r="58" spans="1:15">
      <c r="A58" s="9" t="s">
        <v>280</v>
      </c>
      <c r="B58" s="522"/>
      <c r="C58" s="523"/>
      <c r="D58" s="523"/>
      <c r="E58" s="523"/>
      <c r="F58" s="523"/>
      <c r="G58" s="523"/>
      <c r="H58" s="523"/>
      <c r="I58" s="523"/>
      <c r="J58" s="523"/>
      <c r="K58" s="524"/>
      <c r="L58" s="86">
        <v>20</v>
      </c>
      <c r="M58" s="522"/>
      <c r="N58" s="523"/>
      <c r="O58" s="524"/>
    </row>
    <row r="59" spans="1:15">
      <c r="A59" s="9" t="s">
        <v>281</v>
      </c>
      <c r="B59" s="525"/>
      <c r="C59" s="526"/>
      <c r="D59" s="526"/>
      <c r="E59" s="526"/>
      <c r="F59" s="526"/>
      <c r="G59" s="526"/>
      <c r="H59" s="526"/>
      <c r="I59" s="526"/>
      <c r="J59" s="526"/>
      <c r="K59" s="527"/>
      <c r="L59" s="86">
        <v>20</v>
      </c>
      <c r="M59" s="525"/>
      <c r="N59" s="526"/>
      <c r="O59" s="527"/>
    </row>
    <row r="60" spans="1:15">
      <c r="A60" s="3" t="s">
        <v>285</v>
      </c>
      <c r="B60" s="86"/>
      <c r="C60" s="86"/>
      <c r="D60" s="86"/>
      <c r="E60" s="86"/>
      <c r="F60" s="86"/>
      <c r="G60" s="86"/>
      <c r="H60" s="86"/>
      <c r="I60" s="86"/>
      <c r="J60" s="86"/>
      <c r="K60" s="86"/>
      <c r="L60" s="86"/>
      <c r="M60" s="86"/>
      <c r="N60" s="86"/>
      <c r="O60" s="86"/>
    </row>
    <row r="61" spans="1:15">
      <c r="A61" s="9" t="s">
        <v>278</v>
      </c>
      <c r="B61" s="519"/>
      <c r="C61" s="520"/>
      <c r="D61" s="520"/>
      <c r="E61" s="520"/>
      <c r="F61" s="520"/>
      <c r="G61" s="520"/>
      <c r="H61" s="520"/>
      <c r="I61" s="520"/>
      <c r="J61" s="520"/>
      <c r="K61" s="520"/>
      <c r="L61" s="521"/>
      <c r="M61" s="86">
        <v>15</v>
      </c>
      <c r="N61" s="519"/>
      <c r="O61" s="521"/>
    </row>
    <row r="62" spans="1:15">
      <c r="A62" s="9" t="s">
        <v>279</v>
      </c>
      <c r="B62" s="525"/>
      <c r="C62" s="526"/>
      <c r="D62" s="526"/>
      <c r="E62" s="526"/>
      <c r="F62" s="526"/>
      <c r="G62" s="526"/>
      <c r="H62" s="526"/>
      <c r="I62" s="526"/>
      <c r="J62" s="526"/>
      <c r="K62" s="526"/>
      <c r="L62" s="527"/>
      <c r="M62" s="86">
        <v>15</v>
      </c>
      <c r="N62" s="525"/>
      <c r="O62" s="527"/>
    </row>
    <row r="63" spans="1:15">
      <c r="A63" s="3" t="s">
        <v>286</v>
      </c>
      <c r="B63" s="86"/>
      <c r="C63" s="86"/>
      <c r="D63" s="86"/>
      <c r="E63" s="86"/>
      <c r="F63" s="86"/>
      <c r="G63" s="86"/>
      <c r="H63" s="86"/>
      <c r="I63" s="86"/>
      <c r="J63" s="86"/>
      <c r="K63" s="86"/>
      <c r="L63" s="86"/>
      <c r="M63" s="86"/>
      <c r="N63" s="86"/>
      <c r="O63" s="86"/>
    </row>
    <row r="64" spans="1:15">
      <c r="A64" s="9" t="s">
        <v>278</v>
      </c>
      <c r="B64" s="519"/>
      <c r="C64" s="520"/>
      <c r="D64" s="520"/>
      <c r="E64" s="520"/>
      <c r="F64" s="520"/>
      <c r="G64" s="520"/>
      <c r="H64" s="520"/>
      <c r="I64" s="520"/>
      <c r="J64" s="520"/>
      <c r="K64" s="520"/>
      <c r="L64" s="520"/>
      <c r="M64" s="521"/>
      <c r="N64" s="86">
        <v>15</v>
      </c>
      <c r="O64" s="529"/>
    </row>
    <row r="65" spans="1:15">
      <c r="A65" s="9" t="s">
        <v>279</v>
      </c>
      <c r="B65" s="525"/>
      <c r="C65" s="526"/>
      <c r="D65" s="526"/>
      <c r="E65" s="526"/>
      <c r="F65" s="526"/>
      <c r="G65" s="526"/>
      <c r="H65" s="526"/>
      <c r="I65" s="526"/>
      <c r="J65" s="526"/>
      <c r="K65" s="526"/>
      <c r="L65" s="526"/>
      <c r="M65" s="527"/>
      <c r="N65" s="86">
        <v>15</v>
      </c>
      <c r="O65" s="531"/>
    </row>
    <row r="66" spans="1:15">
      <c r="A66" s="3" t="s">
        <v>287</v>
      </c>
      <c r="B66" s="86"/>
      <c r="C66" s="86"/>
      <c r="D66" s="86"/>
      <c r="E66" s="86"/>
      <c r="F66" s="86"/>
      <c r="G66" s="86"/>
      <c r="H66" s="86"/>
      <c r="I66" s="86"/>
      <c r="J66" s="86"/>
      <c r="K66" s="86"/>
      <c r="L66" s="86"/>
      <c r="M66" s="86"/>
      <c r="N66" s="86"/>
      <c r="O66" s="86"/>
    </row>
    <row r="67" spans="1:15">
      <c r="A67" s="9" t="s">
        <v>278</v>
      </c>
      <c r="B67" s="462"/>
      <c r="C67" s="463"/>
      <c r="D67" s="463"/>
      <c r="E67" s="463"/>
      <c r="F67" s="463"/>
      <c r="G67" s="463"/>
      <c r="H67" s="463"/>
      <c r="I67" s="463"/>
      <c r="J67" s="463"/>
      <c r="K67" s="463"/>
      <c r="L67" s="463"/>
      <c r="M67" s="463"/>
      <c r="N67" s="464"/>
      <c r="O67" s="86">
        <v>15</v>
      </c>
    </row>
  </sheetData>
  <mergeCells count="30">
    <mergeCell ref="A1:O1"/>
    <mergeCell ref="N61:O62"/>
    <mergeCell ref="B61:L62"/>
    <mergeCell ref="B67:N67"/>
    <mergeCell ref="O64:O65"/>
    <mergeCell ref="B64:M65"/>
    <mergeCell ref="B2:O2"/>
    <mergeCell ref="I36:O39"/>
    <mergeCell ref="J41:O44"/>
    <mergeCell ref="K46:O49"/>
    <mergeCell ref="L51:O54"/>
    <mergeCell ref="B51:J54"/>
    <mergeCell ref="M56:O59"/>
    <mergeCell ref="B56:K59"/>
    <mergeCell ref="B36:G39"/>
    <mergeCell ref="B41:H44"/>
    <mergeCell ref="B3:O3"/>
    <mergeCell ref="A3:A4"/>
    <mergeCell ref="B46:I49"/>
    <mergeCell ref="C6:O9"/>
    <mergeCell ref="D11:O14"/>
    <mergeCell ref="E16:O19"/>
    <mergeCell ref="F21:O24"/>
    <mergeCell ref="G26:O29"/>
    <mergeCell ref="B21:D24"/>
    <mergeCell ref="B26:E29"/>
    <mergeCell ref="B31:F34"/>
    <mergeCell ref="H31:O34"/>
    <mergeCell ref="B11:B14"/>
    <mergeCell ref="B16:C19"/>
  </mergeCells>
  <printOptions horizontalCentered="1" verticalCentered="1"/>
  <pageMargins left="0.23622047244094491" right="0.23622047244094491" top="0.74803149606299213" bottom="0.74803149606299213" header="0.31496062992125984" footer="0.31496062992125984"/>
  <pageSetup paperSize="9" scale="47" orientation="landscape" horizontalDpi="4294967293" r:id="rId1"/>
  <headerFooter>
    <oddFooter>&amp;L&amp;D&amp;C&amp;A_x000D_&amp;1#&amp;"Calibri"&amp;10&amp;K000000 Classificazione: C3 - Riservato&amp;R&amp;N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tabColor rgb="FFFF0000"/>
  </sheetPr>
  <dimension ref="A1:AI147"/>
  <sheetViews>
    <sheetView topLeftCell="A71" zoomScale="90" zoomScaleNormal="90" zoomScaleSheetLayoutView="80" workbookViewId="0">
      <selection activeCell="AB61" sqref="AB61"/>
    </sheetView>
  </sheetViews>
  <sheetFormatPr defaultRowHeight="15"/>
  <cols>
    <col min="1" max="1" width="44.28515625" bestFit="1" customWidth="1"/>
    <col min="2" max="3" width="9.7109375" customWidth="1"/>
    <col min="4" max="4" width="13.5703125" customWidth="1"/>
    <col min="5" max="5" width="9.7109375" customWidth="1"/>
    <col min="6" max="6" width="12.42578125" customWidth="1"/>
    <col min="7" max="7" width="10.7109375" bestFit="1" customWidth="1"/>
    <col min="8" max="9" width="9.7109375" customWidth="1"/>
    <col min="10" max="10" width="11.42578125" bestFit="1" customWidth="1"/>
    <col min="11" max="12" width="9.7109375" customWidth="1"/>
    <col min="13" max="13" width="11.42578125" bestFit="1" customWidth="1"/>
    <col min="14" max="14" width="9.7109375" customWidth="1"/>
    <col min="15" max="15" width="10.85546875" bestFit="1" customWidth="1"/>
    <col min="16" max="16" width="10.7109375" bestFit="1" customWidth="1"/>
    <col min="17" max="18" width="9.7109375" customWidth="1"/>
    <col min="19" max="19" width="11.42578125" bestFit="1" customWidth="1"/>
    <col min="20" max="21" width="9.7109375" customWidth="1"/>
    <col min="22" max="22" width="9.7109375" bestFit="1" customWidth="1"/>
    <col min="23" max="23" width="12" bestFit="1" customWidth="1"/>
    <col min="24" max="24" width="11.5703125" bestFit="1" customWidth="1"/>
    <col min="25" max="25" width="10.7109375" bestFit="1" customWidth="1"/>
    <col min="26" max="27" width="9.7109375" customWidth="1"/>
    <col min="28" max="28" width="9.7109375" bestFit="1" customWidth="1"/>
  </cols>
  <sheetData>
    <row r="1" spans="1:35">
      <c r="A1" s="478" t="s">
        <v>334</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row>
    <row r="2" spans="1:35">
      <c r="A2" s="95" t="s">
        <v>185</v>
      </c>
      <c r="B2" s="532" t="s">
        <v>288</v>
      </c>
      <c r="C2" s="431"/>
      <c r="D2" s="431"/>
      <c r="E2" s="431"/>
      <c r="F2" s="431"/>
      <c r="G2" s="431"/>
      <c r="H2" s="431"/>
      <c r="I2" s="431"/>
      <c r="J2" s="431"/>
      <c r="K2" s="431"/>
      <c r="L2" s="431"/>
      <c r="M2" s="431"/>
      <c r="N2" s="431"/>
      <c r="O2" s="431"/>
      <c r="P2" s="431"/>
      <c r="Q2" s="431"/>
      <c r="R2" s="431"/>
      <c r="S2" s="431"/>
      <c r="T2" s="431"/>
      <c r="U2" s="431"/>
      <c r="V2" s="431"/>
      <c r="W2" s="431"/>
      <c r="X2" s="431"/>
      <c r="Y2" s="431"/>
      <c r="Z2" s="431"/>
      <c r="AA2" s="431"/>
    </row>
    <row r="3" spans="1:35">
      <c r="A3" s="465" t="s">
        <v>240</v>
      </c>
      <c r="B3" s="515" t="s">
        <v>803</v>
      </c>
      <c r="C3" s="515"/>
      <c r="D3" s="515"/>
      <c r="E3" s="515"/>
      <c r="F3" s="515"/>
      <c r="G3" s="515"/>
      <c r="H3" s="515"/>
      <c r="I3" s="515"/>
      <c r="J3" s="25"/>
      <c r="K3" s="515" t="s">
        <v>804</v>
      </c>
      <c r="L3" s="515"/>
      <c r="M3" s="515"/>
      <c r="N3" s="515"/>
      <c r="O3" s="515"/>
      <c r="P3" s="515"/>
      <c r="Q3" s="515"/>
      <c r="R3" s="515"/>
      <c r="S3" s="25"/>
      <c r="T3" s="515" t="s">
        <v>805</v>
      </c>
      <c r="U3" s="515"/>
      <c r="V3" s="515"/>
      <c r="W3" s="515"/>
      <c r="X3" s="515"/>
      <c r="Y3" s="515"/>
      <c r="Z3" s="515"/>
      <c r="AA3" s="515"/>
      <c r="AC3" s="20"/>
      <c r="AD3" s="20"/>
      <c r="AE3" s="20"/>
      <c r="AF3" s="20"/>
      <c r="AG3" s="20"/>
    </row>
    <row r="4" spans="1:35">
      <c r="A4" s="465"/>
      <c r="B4" s="162" t="s">
        <v>189</v>
      </c>
      <c r="C4" s="162" t="s">
        <v>190</v>
      </c>
      <c r="D4" s="162" t="s">
        <v>191</v>
      </c>
      <c r="E4" s="162" t="s">
        <v>192</v>
      </c>
      <c r="F4" s="162" t="s">
        <v>193</v>
      </c>
      <c r="G4" s="162" t="s">
        <v>194</v>
      </c>
      <c r="H4" s="162" t="s">
        <v>195</v>
      </c>
      <c r="I4" s="162" t="s">
        <v>196</v>
      </c>
      <c r="J4" s="21"/>
      <c r="K4" s="161" t="s">
        <v>198</v>
      </c>
      <c r="L4" s="161" t="s">
        <v>199</v>
      </c>
      <c r="M4" s="161" t="s">
        <v>200</v>
      </c>
      <c r="N4" s="161" t="s">
        <v>201</v>
      </c>
      <c r="O4" s="161" t="s">
        <v>202</v>
      </c>
      <c r="P4" s="161" t="s">
        <v>203</v>
      </c>
      <c r="Q4" s="161" t="s">
        <v>204</v>
      </c>
      <c r="R4" s="161" t="s">
        <v>205</v>
      </c>
      <c r="S4" s="21"/>
      <c r="T4" s="161" t="s">
        <v>207</v>
      </c>
      <c r="U4" s="161" t="s">
        <v>208</v>
      </c>
      <c r="V4" s="161" t="s">
        <v>209</v>
      </c>
      <c r="W4" s="161" t="s">
        <v>210</v>
      </c>
      <c r="X4" s="161" t="s">
        <v>211</v>
      </c>
      <c r="Y4" s="161" t="s">
        <v>212</v>
      </c>
      <c r="Z4" s="161" t="s">
        <v>213</v>
      </c>
      <c r="AA4" s="161" t="s">
        <v>214</v>
      </c>
    </row>
    <row r="5" spans="1:35" hidden="1">
      <c r="A5" s="144" t="s">
        <v>395</v>
      </c>
      <c r="B5" s="533" t="s">
        <v>765</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C5" s="133"/>
      <c r="AD5" s="133"/>
      <c r="AE5" s="133"/>
      <c r="AF5" s="133"/>
      <c r="AG5" s="133"/>
      <c r="AH5" s="133"/>
      <c r="AI5" s="133"/>
    </row>
    <row r="6" spans="1:35">
      <c r="A6" s="144" t="s">
        <v>396</v>
      </c>
      <c r="B6" s="127" t="s">
        <v>331</v>
      </c>
      <c r="C6" s="127" t="s">
        <v>331</v>
      </c>
      <c r="D6" s="127" t="s">
        <v>331</v>
      </c>
      <c r="E6" s="127" t="s">
        <v>331</v>
      </c>
      <c r="F6" s="127" t="s">
        <v>331</v>
      </c>
      <c r="G6" s="127" t="s">
        <v>331</v>
      </c>
      <c r="H6" s="127" t="s">
        <v>331</v>
      </c>
      <c r="I6" s="127" t="s">
        <v>331</v>
      </c>
      <c r="J6" s="17"/>
      <c r="K6" s="127" t="s">
        <v>331</v>
      </c>
      <c r="L6" s="127" t="s">
        <v>331</v>
      </c>
      <c r="M6" s="127" t="s">
        <v>331</v>
      </c>
      <c r="N6" s="127" t="s">
        <v>331</v>
      </c>
      <c r="O6" s="127" t="s">
        <v>331</v>
      </c>
      <c r="P6" s="127" t="s">
        <v>331</v>
      </c>
      <c r="Q6" s="127" t="s">
        <v>331</v>
      </c>
      <c r="R6" s="127" t="s">
        <v>331</v>
      </c>
      <c r="S6" s="17"/>
      <c r="T6" s="127" t="s">
        <v>331</v>
      </c>
      <c r="U6" s="127" t="s">
        <v>331</v>
      </c>
      <c r="V6" s="127" t="s">
        <v>331</v>
      </c>
      <c r="W6" s="127" t="s">
        <v>331</v>
      </c>
      <c r="X6" s="127" t="s">
        <v>331</v>
      </c>
      <c r="Y6" s="127" t="s">
        <v>331</v>
      </c>
      <c r="Z6" s="127" t="s">
        <v>331</v>
      </c>
      <c r="AA6" s="127" t="s">
        <v>331</v>
      </c>
      <c r="AB6" s="17"/>
      <c r="AC6" s="133"/>
      <c r="AD6" s="133"/>
      <c r="AE6" s="133"/>
      <c r="AF6" s="133"/>
      <c r="AG6" s="133"/>
      <c r="AH6" s="133"/>
      <c r="AI6" s="133"/>
    </row>
    <row r="7" spans="1:35">
      <c r="A7" s="144" t="s">
        <v>513</v>
      </c>
      <c r="B7" s="127"/>
      <c r="C7" s="127"/>
      <c r="D7" s="127"/>
      <c r="E7" s="127"/>
      <c r="F7" s="127"/>
      <c r="G7" s="127"/>
      <c r="H7" s="127"/>
      <c r="I7" s="127"/>
      <c r="J7" s="17"/>
      <c r="K7" s="127"/>
      <c r="L7" s="127"/>
      <c r="M7" s="127"/>
      <c r="N7" s="127"/>
      <c r="O7" s="127"/>
      <c r="P7" s="127"/>
      <c r="Q7" s="127"/>
      <c r="R7" s="127"/>
      <c r="S7" s="17"/>
      <c r="T7" s="127"/>
      <c r="U7" s="127"/>
      <c r="V7" s="127"/>
      <c r="W7" s="127"/>
      <c r="X7" s="127"/>
      <c r="Y7" s="127"/>
      <c r="Z7" s="127"/>
      <c r="AA7" s="127"/>
      <c r="AB7" s="17"/>
      <c r="AC7" s="133"/>
      <c r="AD7" s="133"/>
      <c r="AE7" s="133"/>
      <c r="AF7" s="133"/>
      <c r="AG7" s="133"/>
      <c r="AH7" s="133"/>
      <c r="AI7" s="133"/>
    </row>
    <row r="8" spans="1:35">
      <c r="A8" s="144" t="s">
        <v>397</v>
      </c>
      <c r="B8" s="127" t="s">
        <v>331</v>
      </c>
      <c r="C8" s="127" t="s">
        <v>331</v>
      </c>
      <c r="D8" s="127" t="s">
        <v>331</v>
      </c>
      <c r="E8" s="127" t="s">
        <v>331</v>
      </c>
      <c r="F8" s="127" t="s">
        <v>331</v>
      </c>
      <c r="G8" s="127" t="s">
        <v>331</v>
      </c>
      <c r="H8" s="127" t="s">
        <v>331</v>
      </c>
      <c r="I8" s="127" t="s">
        <v>331</v>
      </c>
      <c r="J8" s="17"/>
      <c r="K8" s="127" t="s">
        <v>331</v>
      </c>
      <c r="L8" s="127" t="s">
        <v>331</v>
      </c>
      <c r="M8" s="127" t="s">
        <v>331</v>
      </c>
      <c r="N8" s="127" t="s">
        <v>331</v>
      </c>
      <c r="O8" s="127" t="s">
        <v>331</v>
      </c>
      <c r="P8" s="127" t="s">
        <v>331</v>
      </c>
      <c r="Q8" s="127" t="s">
        <v>331</v>
      </c>
      <c r="R8" s="127" t="s">
        <v>331</v>
      </c>
      <c r="S8" s="17"/>
      <c r="T8" s="127" t="s">
        <v>331</v>
      </c>
      <c r="U8" s="127" t="s">
        <v>331</v>
      </c>
      <c r="V8" s="127" t="s">
        <v>331</v>
      </c>
      <c r="W8" s="127" t="s">
        <v>331</v>
      </c>
      <c r="X8" s="127" t="s">
        <v>331</v>
      </c>
      <c r="Y8" s="127" t="s">
        <v>331</v>
      </c>
      <c r="Z8" s="127" t="s">
        <v>331</v>
      </c>
      <c r="AA8" s="127" t="s">
        <v>331</v>
      </c>
      <c r="AB8" s="17"/>
    </row>
    <row r="9" spans="1:35">
      <c r="A9" s="144" t="s">
        <v>398</v>
      </c>
      <c r="B9" s="127" t="s">
        <v>331</v>
      </c>
      <c r="C9" s="127" t="s">
        <v>331</v>
      </c>
      <c r="D9" s="127" t="s">
        <v>331</v>
      </c>
      <c r="E9" s="127" t="s">
        <v>331</v>
      </c>
      <c r="F9" s="127" t="s">
        <v>331</v>
      </c>
      <c r="G9" s="127" t="s">
        <v>331</v>
      </c>
      <c r="H9" s="127" t="s">
        <v>331</v>
      </c>
      <c r="I9" s="127" t="s">
        <v>331</v>
      </c>
      <c r="J9" s="17"/>
      <c r="K9" s="127" t="s">
        <v>331</v>
      </c>
      <c r="L9" s="127" t="s">
        <v>331</v>
      </c>
      <c r="M9" s="127" t="s">
        <v>331</v>
      </c>
      <c r="N9" s="127" t="s">
        <v>331</v>
      </c>
      <c r="O9" s="127" t="s">
        <v>331</v>
      </c>
      <c r="P9" s="127" t="s">
        <v>331</v>
      </c>
      <c r="Q9" s="127" t="s">
        <v>331</v>
      </c>
      <c r="R9" s="127" t="s">
        <v>331</v>
      </c>
      <c r="S9" s="17"/>
      <c r="T9" s="127" t="s">
        <v>331</v>
      </c>
      <c r="U9" s="127" t="s">
        <v>331</v>
      </c>
      <c r="V9" s="127" t="s">
        <v>331</v>
      </c>
      <c r="W9" s="127" t="s">
        <v>331</v>
      </c>
      <c r="X9" s="127" t="s">
        <v>331</v>
      </c>
      <c r="Y9" s="127" t="s">
        <v>331</v>
      </c>
      <c r="Z9" s="127" t="s">
        <v>331</v>
      </c>
      <c r="AA9" s="127" t="s">
        <v>331</v>
      </c>
      <c r="AB9" s="17"/>
    </row>
    <row r="10" spans="1:35">
      <c r="A10" s="144" t="s">
        <v>339</v>
      </c>
      <c r="B10" s="127" t="s">
        <v>331</v>
      </c>
      <c r="C10" s="127" t="s">
        <v>331</v>
      </c>
      <c r="D10" s="127" t="s">
        <v>331</v>
      </c>
      <c r="E10" s="127" t="s">
        <v>331</v>
      </c>
      <c r="F10" s="127" t="s">
        <v>331</v>
      </c>
      <c r="G10" s="127" t="s">
        <v>331</v>
      </c>
      <c r="H10" s="127" t="s">
        <v>331</v>
      </c>
      <c r="I10" s="127" t="s">
        <v>331</v>
      </c>
      <c r="J10" s="17"/>
      <c r="K10" s="127" t="s">
        <v>331</v>
      </c>
      <c r="L10" s="127" t="s">
        <v>331</v>
      </c>
      <c r="M10" s="127" t="s">
        <v>331</v>
      </c>
      <c r="N10" s="127" t="s">
        <v>331</v>
      </c>
      <c r="O10" s="127" t="s">
        <v>331</v>
      </c>
      <c r="P10" s="127" t="s">
        <v>331</v>
      </c>
      <c r="Q10" s="127" t="s">
        <v>331</v>
      </c>
      <c r="R10" s="127" t="s">
        <v>331</v>
      </c>
      <c r="S10" s="17"/>
      <c r="T10" s="127" t="s">
        <v>331</v>
      </c>
      <c r="U10" s="127" t="s">
        <v>331</v>
      </c>
      <c r="V10" s="127" t="s">
        <v>331</v>
      </c>
      <c r="W10" s="127" t="s">
        <v>331</v>
      </c>
      <c r="X10" s="127" t="s">
        <v>331</v>
      </c>
      <c r="Y10" s="127" t="s">
        <v>331</v>
      </c>
      <c r="Z10" s="127" t="s">
        <v>331</v>
      </c>
      <c r="AA10" s="127" t="s">
        <v>331</v>
      </c>
      <c r="AB10" s="17"/>
    </row>
    <row r="11" spans="1:35">
      <c r="A11" s="144" t="s">
        <v>399</v>
      </c>
      <c r="B11" s="533" t="s">
        <v>765</v>
      </c>
      <c r="C11" s="533"/>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533"/>
      <c r="AB11" s="17"/>
    </row>
    <row r="12" spans="1:35">
      <c r="A12" s="144" t="s">
        <v>340</v>
      </c>
      <c r="B12" s="127" t="s">
        <v>331</v>
      </c>
      <c r="C12" s="127" t="s">
        <v>331</v>
      </c>
      <c r="D12" s="127" t="s">
        <v>331</v>
      </c>
      <c r="E12" s="127" t="s">
        <v>331</v>
      </c>
      <c r="F12" s="127" t="s">
        <v>331</v>
      </c>
      <c r="G12" s="127" t="s">
        <v>331</v>
      </c>
      <c r="H12" s="127" t="s">
        <v>331</v>
      </c>
      <c r="I12" s="127" t="s">
        <v>331</v>
      </c>
      <c r="K12" s="127" t="s">
        <v>331</v>
      </c>
      <c r="L12" s="127" t="s">
        <v>331</v>
      </c>
      <c r="M12" s="127" t="s">
        <v>331</v>
      </c>
      <c r="N12" s="127" t="s">
        <v>331</v>
      </c>
      <c r="O12" s="127" t="s">
        <v>331</v>
      </c>
      <c r="P12" s="127" t="s">
        <v>331</v>
      </c>
      <c r="Q12" s="127" t="s">
        <v>331</v>
      </c>
      <c r="R12" s="127" t="s">
        <v>331</v>
      </c>
      <c r="T12" s="127" t="s">
        <v>331</v>
      </c>
      <c r="U12" s="127" t="s">
        <v>331</v>
      </c>
      <c r="V12" s="127" t="s">
        <v>331</v>
      </c>
      <c r="W12" s="127" t="s">
        <v>331</v>
      </c>
      <c r="X12" s="127" t="s">
        <v>331</v>
      </c>
      <c r="Y12" s="127" t="s">
        <v>331</v>
      </c>
      <c r="Z12" s="127" t="s">
        <v>331</v>
      </c>
      <c r="AA12" s="127" t="s">
        <v>331</v>
      </c>
      <c r="AB12" s="17"/>
    </row>
    <row r="13" spans="1:35">
      <c r="A13" s="144" t="s">
        <v>400</v>
      </c>
      <c r="B13" s="127">
        <v>74.396041870117188</v>
      </c>
      <c r="C13" s="127">
        <v>65.23870849609375</v>
      </c>
      <c r="D13" s="127">
        <v>0</v>
      </c>
      <c r="E13" s="127">
        <v>0</v>
      </c>
      <c r="F13" s="127">
        <v>399.7919921875</v>
      </c>
      <c r="G13" s="127">
        <v>0</v>
      </c>
      <c r="H13" s="127">
        <v>0</v>
      </c>
      <c r="I13" s="127">
        <v>0</v>
      </c>
      <c r="K13" s="127">
        <v>53.106472015380859</v>
      </c>
      <c r="L13" s="127">
        <v>65.23870849609375</v>
      </c>
      <c r="M13" s="127">
        <v>0</v>
      </c>
      <c r="N13" s="127">
        <v>0</v>
      </c>
      <c r="O13" s="127">
        <v>116.4912109375</v>
      </c>
      <c r="P13" s="127">
        <v>0</v>
      </c>
      <c r="Q13" s="127">
        <v>0</v>
      </c>
      <c r="R13" s="127">
        <v>0</v>
      </c>
      <c r="T13" s="127">
        <v>53.106472015380859</v>
      </c>
      <c r="U13" s="127">
        <v>65.23870849609375</v>
      </c>
      <c r="V13" s="127">
        <v>0</v>
      </c>
      <c r="W13" s="127">
        <v>0</v>
      </c>
      <c r="X13" s="127">
        <v>116.4912109375</v>
      </c>
      <c r="Y13" s="127">
        <v>0</v>
      </c>
      <c r="Z13" s="127">
        <v>0</v>
      </c>
      <c r="AA13" s="127">
        <v>0</v>
      </c>
      <c r="AB13" s="17">
        <f t="shared" ref="AB13:AB56" si="0">SUM(T13:AA13)</f>
        <v>234.83639144897461</v>
      </c>
    </row>
    <row r="14" spans="1:35">
      <c r="A14" s="144" t="s">
        <v>401</v>
      </c>
      <c r="B14" s="533" t="s">
        <v>766</v>
      </c>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17"/>
    </row>
    <row r="15" spans="1:35">
      <c r="A15" s="144" t="s">
        <v>341</v>
      </c>
      <c r="B15" s="127" t="s">
        <v>331</v>
      </c>
      <c r="C15" s="127" t="s">
        <v>331</v>
      </c>
      <c r="D15" s="127" t="s">
        <v>331</v>
      </c>
      <c r="E15" s="127" t="s">
        <v>331</v>
      </c>
      <c r="F15" s="127" t="s">
        <v>331</v>
      </c>
      <c r="G15" s="127" t="s">
        <v>331</v>
      </c>
      <c r="H15" s="127" t="s">
        <v>331</v>
      </c>
      <c r="I15" s="127" t="s">
        <v>331</v>
      </c>
      <c r="K15" s="127" t="s">
        <v>331</v>
      </c>
      <c r="L15" s="127" t="s">
        <v>331</v>
      </c>
      <c r="M15" s="127" t="s">
        <v>331</v>
      </c>
      <c r="N15" s="127" t="s">
        <v>331</v>
      </c>
      <c r="O15" s="127" t="s">
        <v>331</v>
      </c>
      <c r="P15" s="127" t="s">
        <v>331</v>
      </c>
      <c r="Q15" s="127" t="s">
        <v>331</v>
      </c>
      <c r="R15" s="127" t="s">
        <v>331</v>
      </c>
      <c r="T15" s="127" t="s">
        <v>331</v>
      </c>
      <c r="U15" s="127" t="s">
        <v>331</v>
      </c>
      <c r="V15" s="127" t="s">
        <v>331</v>
      </c>
      <c r="W15" s="127" t="s">
        <v>331</v>
      </c>
      <c r="X15" s="127" t="s">
        <v>331</v>
      </c>
      <c r="Y15" s="127" t="s">
        <v>331</v>
      </c>
      <c r="Z15" s="127" t="s">
        <v>331</v>
      </c>
      <c r="AA15" s="127" t="s">
        <v>331</v>
      </c>
      <c r="AB15" s="17"/>
    </row>
    <row r="16" spans="1:35">
      <c r="A16" s="144" t="s">
        <v>402</v>
      </c>
      <c r="B16" s="533" t="s">
        <v>766</v>
      </c>
      <c r="C16" s="533"/>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17"/>
    </row>
    <row r="17" spans="1:28">
      <c r="A17" s="144" t="s">
        <v>342</v>
      </c>
      <c r="B17" s="127" t="s">
        <v>331</v>
      </c>
      <c r="C17" s="127" t="s">
        <v>331</v>
      </c>
      <c r="D17" s="127" t="s">
        <v>331</v>
      </c>
      <c r="E17" s="127" t="s">
        <v>331</v>
      </c>
      <c r="F17" s="127" t="s">
        <v>331</v>
      </c>
      <c r="G17" s="127" t="s">
        <v>331</v>
      </c>
      <c r="H17" s="127" t="s">
        <v>331</v>
      </c>
      <c r="I17" s="127" t="s">
        <v>331</v>
      </c>
      <c r="K17" s="127" t="s">
        <v>331</v>
      </c>
      <c r="L17" s="127" t="s">
        <v>331</v>
      </c>
      <c r="M17" s="127" t="s">
        <v>331</v>
      </c>
      <c r="N17" s="127" t="s">
        <v>331</v>
      </c>
      <c r="O17" s="127" t="s">
        <v>331</v>
      </c>
      <c r="P17" s="127" t="s">
        <v>331</v>
      </c>
      <c r="Q17" s="127" t="s">
        <v>331</v>
      </c>
      <c r="R17" s="127" t="s">
        <v>331</v>
      </c>
      <c r="T17" s="127" t="s">
        <v>331</v>
      </c>
      <c r="U17" s="127" t="s">
        <v>331</v>
      </c>
      <c r="V17" s="127" t="s">
        <v>331</v>
      </c>
      <c r="W17" s="127" t="s">
        <v>331</v>
      </c>
      <c r="X17" s="127" t="s">
        <v>331</v>
      </c>
      <c r="Y17" s="127" t="s">
        <v>331</v>
      </c>
      <c r="Z17" s="127" t="s">
        <v>331</v>
      </c>
      <c r="AA17" s="127" t="s">
        <v>331</v>
      </c>
      <c r="AB17" s="17"/>
    </row>
    <row r="18" spans="1:28">
      <c r="A18" s="144" t="s">
        <v>403</v>
      </c>
      <c r="B18" s="127" t="s">
        <v>331</v>
      </c>
      <c r="C18" s="127" t="s">
        <v>331</v>
      </c>
      <c r="D18" s="127" t="s">
        <v>331</v>
      </c>
      <c r="E18" s="127" t="s">
        <v>331</v>
      </c>
      <c r="F18" s="127" t="s">
        <v>331</v>
      </c>
      <c r="G18" s="127" t="s">
        <v>331</v>
      </c>
      <c r="H18" s="127" t="s">
        <v>331</v>
      </c>
      <c r="I18" s="127" t="s">
        <v>331</v>
      </c>
      <c r="K18" s="127" t="s">
        <v>331</v>
      </c>
      <c r="L18" s="127" t="s">
        <v>331</v>
      </c>
      <c r="M18" s="127" t="s">
        <v>331</v>
      </c>
      <c r="N18" s="127" t="s">
        <v>331</v>
      </c>
      <c r="O18" s="127" t="s">
        <v>331</v>
      </c>
      <c r="P18" s="127" t="s">
        <v>331</v>
      </c>
      <c r="Q18" s="127" t="s">
        <v>331</v>
      </c>
      <c r="R18" s="127" t="s">
        <v>331</v>
      </c>
      <c r="T18" s="127" t="s">
        <v>331</v>
      </c>
      <c r="U18" s="127" t="s">
        <v>331</v>
      </c>
      <c r="V18" s="127" t="s">
        <v>331</v>
      </c>
      <c r="W18" s="127" t="s">
        <v>331</v>
      </c>
      <c r="X18" s="127" t="s">
        <v>331</v>
      </c>
      <c r="Y18" s="127" t="s">
        <v>331</v>
      </c>
      <c r="Z18" s="127" t="s">
        <v>331</v>
      </c>
      <c r="AA18" s="127" t="s">
        <v>331</v>
      </c>
      <c r="AB18" s="17"/>
    </row>
    <row r="19" spans="1:28">
      <c r="A19" s="144" t="s">
        <v>404</v>
      </c>
      <c r="B19" s="127" t="s">
        <v>331</v>
      </c>
      <c r="C19" s="127" t="s">
        <v>331</v>
      </c>
      <c r="D19" s="127" t="s">
        <v>331</v>
      </c>
      <c r="E19" s="127" t="s">
        <v>331</v>
      </c>
      <c r="F19" s="127" t="s">
        <v>331</v>
      </c>
      <c r="G19" s="127" t="s">
        <v>331</v>
      </c>
      <c r="H19" s="127" t="s">
        <v>331</v>
      </c>
      <c r="I19" s="127" t="s">
        <v>331</v>
      </c>
      <c r="K19" s="127" t="s">
        <v>331</v>
      </c>
      <c r="L19" s="127" t="s">
        <v>331</v>
      </c>
      <c r="M19" s="127" t="s">
        <v>331</v>
      </c>
      <c r="N19" s="127" t="s">
        <v>331</v>
      </c>
      <c r="O19" s="127" t="s">
        <v>331</v>
      </c>
      <c r="P19" s="127" t="s">
        <v>331</v>
      </c>
      <c r="Q19" s="127" t="s">
        <v>331</v>
      </c>
      <c r="R19" s="127" t="s">
        <v>331</v>
      </c>
      <c r="T19" s="127" t="s">
        <v>331</v>
      </c>
      <c r="U19" s="127" t="s">
        <v>331</v>
      </c>
      <c r="V19" s="127" t="s">
        <v>331</v>
      </c>
      <c r="W19" s="127" t="s">
        <v>331</v>
      </c>
      <c r="X19" s="127" t="s">
        <v>331</v>
      </c>
      <c r="Y19" s="127" t="s">
        <v>331</v>
      </c>
      <c r="Z19" s="127" t="s">
        <v>331</v>
      </c>
      <c r="AA19" s="127" t="s">
        <v>331</v>
      </c>
      <c r="AB19" s="17"/>
    </row>
    <row r="20" spans="1:28">
      <c r="A20" s="144" t="s">
        <v>343</v>
      </c>
      <c r="B20" s="533" t="s">
        <v>766</v>
      </c>
      <c r="C20" s="533"/>
      <c r="D20" s="533"/>
      <c r="E20" s="533"/>
      <c r="F20" s="533"/>
      <c r="G20" s="533"/>
      <c r="H20" s="533"/>
      <c r="I20" s="533"/>
      <c r="J20" s="533"/>
      <c r="K20" s="533"/>
      <c r="L20" s="533"/>
      <c r="M20" s="533"/>
      <c r="N20" s="533"/>
      <c r="O20" s="533"/>
      <c r="P20" s="533"/>
      <c r="Q20" s="533"/>
      <c r="R20" s="533"/>
      <c r="S20" s="533"/>
      <c r="T20" s="533"/>
      <c r="U20" s="533"/>
      <c r="V20" s="533"/>
      <c r="W20" s="533"/>
      <c r="X20" s="533"/>
      <c r="Y20" s="533"/>
      <c r="Z20" s="533"/>
      <c r="AA20" s="533"/>
      <c r="AB20" s="17"/>
    </row>
    <row r="21" spans="1:28">
      <c r="A21" s="144" t="s">
        <v>405</v>
      </c>
      <c r="B21" s="127">
        <v>0</v>
      </c>
      <c r="C21" s="127">
        <v>0</v>
      </c>
      <c r="D21" s="127">
        <v>414050.75</v>
      </c>
      <c r="E21" s="127">
        <v>0</v>
      </c>
      <c r="F21" s="127">
        <v>0</v>
      </c>
      <c r="G21" s="127">
        <v>0</v>
      </c>
      <c r="H21" s="127">
        <v>0</v>
      </c>
      <c r="I21" s="127">
        <v>0</v>
      </c>
      <c r="K21" s="127">
        <v>0</v>
      </c>
      <c r="L21" s="127">
        <v>0</v>
      </c>
      <c r="M21" s="127">
        <v>366698.75</v>
      </c>
      <c r="N21" s="127">
        <v>0</v>
      </c>
      <c r="O21" s="127">
        <v>0</v>
      </c>
      <c r="P21" s="127">
        <v>0</v>
      </c>
      <c r="Q21" s="127">
        <v>0</v>
      </c>
      <c r="R21" s="127">
        <v>0</v>
      </c>
      <c r="T21" s="127">
        <v>0</v>
      </c>
      <c r="U21" s="127">
        <v>0</v>
      </c>
      <c r="V21" s="127">
        <v>2298.25</v>
      </c>
      <c r="W21" s="127">
        <v>0</v>
      </c>
      <c r="X21" s="127">
        <v>0</v>
      </c>
      <c r="Y21" s="127">
        <v>0</v>
      </c>
      <c r="Z21" s="127">
        <v>0</v>
      </c>
      <c r="AA21" s="127">
        <v>0</v>
      </c>
      <c r="AB21" s="17">
        <f t="shared" si="0"/>
        <v>2298.25</v>
      </c>
    </row>
    <row r="22" spans="1:28">
      <c r="A22" s="144" t="s">
        <v>344</v>
      </c>
      <c r="B22" s="127" t="s">
        <v>331</v>
      </c>
      <c r="C22" s="127" t="s">
        <v>331</v>
      </c>
      <c r="D22" s="127" t="s">
        <v>331</v>
      </c>
      <c r="E22" s="127" t="s">
        <v>331</v>
      </c>
      <c r="F22" s="127" t="s">
        <v>331</v>
      </c>
      <c r="G22" s="127" t="s">
        <v>331</v>
      </c>
      <c r="H22" s="127" t="s">
        <v>331</v>
      </c>
      <c r="I22" s="127" t="s">
        <v>331</v>
      </c>
      <c r="K22" s="127" t="s">
        <v>331</v>
      </c>
      <c r="L22" s="127" t="s">
        <v>331</v>
      </c>
      <c r="M22" s="127" t="s">
        <v>331</v>
      </c>
      <c r="N22" s="127" t="s">
        <v>331</v>
      </c>
      <c r="O22" s="127" t="s">
        <v>331</v>
      </c>
      <c r="P22" s="127" t="s">
        <v>331</v>
      </c>
      <c r="Q22" s="127" t="s">
        <v>331</v>
      </c>
      <c r="R22" s="127" t="s">
        <v>331</v>
      </c>
      <c r="T22" s="127" t="s">
        <v>331</v>
      </c>
      <c r="U22" s="127" t="s">
        <v>331</v>
      </c>
      <c r="V22" s="127" t="s">
        <v>331</v>
      </c>
      <c r="W22" s="127" t="s">
        <v>331</v>
      </c>
      <c r="X22" s="127" t="s">
        <v>331</v>
      </c>
      <c r="Y22" s="127" t="s">
        <v>331</v>
      </c>
      <c r="Z22" s="127" t="s">
        <v>331</v>
      </c>
      <c r="AA22" s="127" t="s">
        <v>331</v>
      </c>
      <c r="AB22" s="17"/>
    </row>
    <row r="23" spans="1:28">
      <c r="A23" s="144" t="s">
        <v>345</v>
      </c>
      <c r="B23" s="127" t="s">
        <v>331</v>
      </c>
      <c r="C23" s="127" t="s">
        <v>331</v>
      </c>
      <c r="D23" s="127" t="s">
        <v>331</v>
      </c>
      <c r="E23" s="127" t="s">
        <v>331</v>
      </c>
      <c r="F23" s="127" t="s">
        <v>331</v>
      </c>
      <c r="G23" s="127" t="s">
        <v>331</v>
      </c>
      <c r="H23" s="127" t="s">
        <v>331</v>
      </c>
      <c r="I23" s="127" t="s">
        <v>331</v>
      </c>
      <c r="K23" s="127" t="s">
        <v>331</v>
      </c>
      <c r="L23" s="127" t="s">
        <v>331</v>
      </c>
      <c r="M23" s="127" t="s">
        <v>331</v>
      </c>
      <c r="N23" s="127" t="s">
        <v>331</v>
      </c>
      <c r="O23" s="127" t="s">
        <v>331</v>
      </c>
      <c r="P23" s="127" t="s">
        <v>331</v>
      </c>
      <c r="Q23" s="127" t="s">
        <v>331</v>
      </c>
      <c r="R23" s="127" t="s">
        <v>331</v>
      </c>
      <c r="T23" s="127" t="s">
        <v>331</v>
      </c>
      <c r="U23" s="127" t="s">
        <v>331</v>
      </c>
      <c r="V23" s="127" t="s">
        <v>331</v>
      </c>
      <c r="W23" s="127" t="s">
        <v>331</v>
      </c>
      <c r="X23" s="127" t="s">
        <v>331</v>
      </c>
      <c r="Y23" s="127" t="s">
        <v>331</v>
      </c>
      <c r="Z23" s="127" t="s">
        <v>331</v>
      </c>
      <c r="AA23" s="127" t="s">
        <v>331</v>
      </c>
      <c r="AB23" s="17"/>
    </row>
    <row r="24" spans="1:28">
      <c r="A24" s="144" t="s">
        <v>346</v>
      </c>
      <c r="B24" s="127" t="s">
        <v>331</v>
      </c>
      <c r="C24" s="127" t="s">
        <v>331</v>
      </c>
      <c r="D24" s="127" t="s">
        <v>331</v>
      </c>
      <c r="E24" s="127" t="s">
        <v>331</v>
      </c>
      <c r="F24" s="127" t="s">
        <v>331</v>
      </c>
      <c r="G24" s="127" t="s">
        <v>331</v>
      </c>
      <c r="H24" s="127" t="s">
        <v>331</v>
      </c>
      <c r="I24" s="127" t="s">
        <v>331</v>
      </c>
      <c r="K24" s="127" t="s">
        <v>331</v>
      </c>
      <c r="L24" s="127" t="s">
        <v>331</v>
      </c>
      <c r="M24" s="127" t="s">
        <v>331</v>
      </c>
      <c r="N24" s="127" t="s">
        <v>331</v>
      </c>
      <c r="O24" s="127" t="s">
        <v>331</v>
      </c>
      <c r="P24" s="127" t="s">
        <v>331</v>
      </c>
      <c r="Q24" s="127" t="s">
        <v>331</v>
      </c>
      <c r="R24" s="127" t="s">
        <v>331</v>
      </c>
      <c r="T24" s="127" t="s">
        <v>331</v>
      </c>
      <c r="U24" s="127" t="s">
        <v>331</v>
      </c>
      <c r="V24" s="127" t="s">
        <v>331</v>
      </c>
      <c r="W24" s="127" t="s">
        <v>331</v>
      </c>
      <c r="X24" s="127" t="s">
        <v>331</v>
      </c>
      <c r="Y24" s="127" t="s">
        <v>331</v>
      </c>
      <c r="Z24" s="127" t="s">
        <v>331</v>
      </c>
      <c r="AA24" s="127" t="s">
        <v>331</v>
      </c>
      <c r="AB24" s="17"/>
    </row>
    <row r="25" spans="1:28">
      <c r="A25" s="144" t="s">
        <v>406</v>
      </c>
      <c r="B25" s="127" t="s">
        <v>331</v>
      </c>
      <c r="C25" s="127" t="s">
        <v>331</v>
      </c>
      <c r="D25" s="127" t="s">
        <v>331</v>
      </c>
      <c r="E25" s="127" t="s">
        <v>331</v>
      </c>
      <c r="F25" s="127" t="s">
        <v>331</v>
      </c>
      <c r="G25" s="127" t="s">
        <v>331</v>
      </c>
      <c r="H25" s="127" t="s">
        <v>331</v>
      </c>
      <c r="I25" s="127" t="s">
        <v>331</v>
      </c>
      <c r="K25" s="127" t="s">
        <v>331</v>
      </c>
      <c r="L25" s="127" t="s">
        <v>331</v>
      </c>
      <c r="M25" s="127" t="s">
        <v>331</v>
      </c>
      <c r="N25" s="127" t="s">
        <v>331</v>
      </c>
      <c r="O25" s="127" t="s">
        <v>331</v>
      </c>
      <c r="P25" s="127" t="s">
        <v>331</v>
      </c>
      <c r="Q25" s="127" t="s">
        <v>331</v>
      </c>
      <c r="R25" s="127" t="s">
        <v>331</v>
      </c>
      <c r="T25" s="127" t="s">
        <v>331</v>
      </c>
      <c r="U25" s="127" t="s">
        <v>331</v>
      </c>
      <c r="V25" s="127" t="s">
        <v>331</v>
      </c>
      <c r="W25" s="127" t="s">
        <v>331</v>
      </c>
      <c r="X25" s="127" t="s">
        <v>331</v>
      </c>
      <c r="Y25" s="127" t="s">
        <v>331</v>
      </c>
      <c r="Z25" s="127" t="s">
        <v>331</v>
      </c>
      <c r="AA25" s="127" t="s">
        <v>331</v>
      </c>
      <c r="AB25" s="17"/>
    </row>
    <row r="26" spans="1:28">
      <c r="A26" s="144" t="s">
        <v>407</v>
      </c>
      <c r="B26" s="127" t="s">
        <v>331</v>
      </c>
      <c r="C26" s="127" t="s">
        <v>331</v>
      </c>
      <c r="D26" s="127" t="s">
        <v>331</v>
      </c>
      <c r="E26" s="127" t="s">
        <v>331</v>
      </c>
      <c r="F26" s="127" t="s">
        <v>331</v>
      </c>
      <c r="G26" s="127" t="s">
        <v>331</v>
      </c>
      <c r="H26" s="127" t="s">
        <v>331</v>
      </c>
      <c r="I26" s="127" t="s">
        <v>331</v>
      </c>
      <c r="K26" s="127" t="s">
        <v>331</v>
      </c>
      <c r="L26" s="127" t="s">
        <v>331</v>
      </c>
      <c r="M26" s="127" t="s">
        <v>331</v>
      </c>
      <c r="N26" s="127" t="s">
        <v>331</v>
      </c>
      <c r="O26" s="127" t="s">
        <v>331</v>
      </c>
      <c r="P26" s="127" t="s">
        <v>331</v>
      </c>
      <c r="Q26" s="127" t="s">
        <v>331</v>
      </c>
      <c r="R26" s="127" t="s">
        <v>331</v>
      </c>
      <c r="T26" s="127" t="s">
        <v>331</v>
      </c>
      <c r="U26" s="127" t="s">
        <v>331</v>
      </c>
      <c r="V26" s="127" t="s">
        <v>331</v>
      </c>
      <c r="W26" s="127" t="s">
        <v>331</v>
      </c>
      <c r="X26" s="127" t="s">
        <v>331</v>
      </c>
      <c r="Y26" s="127" t="s">
        <v>331</v>
      </c>
      <c r="Z26" s="127" t="s">
        <v>331</v>
      </c>
      <c r="AA26" s="127" t="s">
        <v>331</v>
      </c>
      <c r="AB26" s="17"/>
    </row>
    <row r="27" spans="1:28">
      <c r="A27" s="144" t="s">
        <v>347</v>
      </c>
      <c r="B27" s="127" t="s">
        <v>331</v>
      </c>
      <c r="C27" s="127" t="s">
        <v>331</v>
      </c>
      <c r="D27" s="127" t="s">
        <v>331</v>
      </c>
      <c r="E27" s="127" t="s">
        <v>331</v>
      </c>
      <c r="F27" s="127" t="s">
        <v>331</v>
      </c>
      <c r="G27" s="127" t="s">
        <v>331</v>
      </c>
      <c r="H27" s="127" t="s">
        <v>331</v>
      </c>
      <c r="I27" s="127" t="s">
        <v>331</v>
      </c>
      <c r="K27" s="127" t="s">
        <v>331</v>
      </c>
      <c r="L27" s="127" t="s">
        <v>331</v>
      </c>
      <c r="M27" s="127" t="s">
        <v>331</v>
      </c>
      <c r="N27" s="127" t="s">
        <v>331</v>
      </c>
      <c r="O27" s="127" t="s">
        <v>331</v>
      </c>
      <c r="P27" s="127" t="s">
        <v>331</v>
      </c>
      <c r="Q27" s="127" t="s">
        <v>331</v>
      </c>
      <c r="R27" s="127" t="s">
        <v>331</v>
      </c>
      <c r="T27" s="127" t="s">
        <v>331</v>
      </c>
      <c r="U27" s="127" t="s">
        <v>331</v>
      </c>
      <c r="V27" s="127" t="s">
        <v>331</v>
      </c>
      <c r="W27" s="127" t="s">
        <v>331</v>
      </c>
      <c r="X27" s="127" t="s">
        <v>331</v>
      </c>
      <c r="Y27" s="127" t="s">
        <v>331</v>
      </c>
      <c r="Z27" s="127" t="s">
        <v>331</v>
      </c>
      <c r="AA27" s="127" t="s">
        <v>331</v>
      </c>
      <c r="AB27" s="17"/>
    </row>
    <row r="28" spans="1:28">
      <c r="A28" s="144" t="s">
        <v>475</v>
      </c>
      <c r="B28" s="127" t="s">
        <v>331</v>
      </c>
      <c r="C28" s="127" t="s">
        <v>331</v>
      </c>
      <c r="D28" s="127" t="s">
        <v>331</v>
      </c>
      <c r="E28" s="127" t="s">
        <v>331</v>
      </c>
      <c r="F28" s="127" t="s">
        <v>331</v>
      </c>
      <c r="G28" s="127" t="s">
        <v>331</v>
      </c>
      <c r="H28" s="127" t="s">
        <v>331</v>
      </c>
      <c r="I28" s="127" t="s">
        <v>331</v>
      </c>
      <c r="K28" s="127" t="s">
        <v>331</v>
      </c>
      <c r="L28" s="127" t="s">
        <v>331</v>
      </c>
      <c r="M28" s="127" t="s">
        <v>331</v>
      </c>
      <c r="N28" s="127" t="s">
        <v>331</v>
      </c>
      <c r="O28" s="127" t="s">
        <v>331</v>
      </c>
      <c r="P28" s="127" t="s">
        <v>331</v>
      </c>
      <c r="Q28" s="127" t="s">
        <v>331</v>
      </c>
      <c r="R28" s="127" t="s">
        <v>331</v>
      </c>
      <c r="T28" s="127" t="s">
        <v>331</v>
      </c>
      <c r="U28" s="127" t="s">
        <v>331</v>
      </c>
      <c r="V28" s="127" t="s">
        <v>331</v>
      </c>
      <c r="W28" s="127" t="s">
        <v>331</v>
      </c>
      <c r="X28" s="127" t="s">
        <v>331</v>
      </c>
      <c r="Y28" s="127" t="s">
        <v>331</v>
      </c>
      <c r="Z28" s="127" t="s">
        <v>331</v>
      </c>
      <c r="AA28" s="127" t="s">
        <v>331</v>
      </c>
      <c r="AB28" s="17"/>
    </row>
    <row r="29" spans="1:28">
      <c r="A29" s="144" t="s">
        <v>348</v>
      </c>
      <c r="B29" s="533" t="s">
        <v>766</v>
      </c>
      <c r="C29" s="533"/>
      <c r="D29" s="533"/>
      <c r="E29" s="533"/>
      <c r="F29" s="533"/>
      <c r="G29" s="533"/>
      <c r="H29" s="533"/>
      <c r="I29" s="533"/>
      <c r="J29" s="533"/>
      <c r="K29" s="533"/>
      <c r="L29" s="533"/>
      <c r="M29" s="533"/>
      <c r="N29" s="533"/>
      <c r="O29" s="533"/>
      <c r="P29" s="533"/>
      <c r="Q29" s="533"/>
      <c r="R29" s="533"/>
      <c r="S29" s="533"/>
      <c r="T29" s="533"/>
      <c r="U29" s="533"/>
      <c r="V29" s="533"/>
      <c r="W29" s="533"/>
      <c r="X29" s="533"/>
      <c r="Y29" s="533"/>
      <c r="Z29" s="533"/>
      <c r="AA29" s="533"/>
      <c r="AB29" s="17"/>
    </row>
    <row r="30" spans="1:28">
      <c r="A30" s="144" t="s">
        <v>409</v>
      </c>
      <c r="B30" s="127">
        <v>0</v>
      </c>
      <c r="C30" s="127">
        <v>0</v>
      </c>
      <c r="D30" s="127">
        <v>493670.40625</v>
      </c>
      <c r="E30" s="127">
        <v>0</v>
      </c>
      <c r="F30" s="127">
        <v>0</v>
      </c>
      <c r="G30" s="127">
        <v>0</v>
      </c>
      <c r="H30" s="127">
        <v>-6576.154296875</v>
      </c>
      <c r="I30" s="127">
        <v>0</v>
      </c>
      <c r="J30" s="17">
        <f>SUM(B30:I30)</f>
        <v>487094.251953125</v>
      </c>
      <c r="K30" s="127">
        <v>0</v>
      </c>
      <c r="L30" s="127">
        <v>0</v>
      </c>
      <c r="M30" s="127">
        <v>325607.1875</v>
      </c>
      <c r="N30" s="127">
        <v>0</v>
      </c>
      <c r="O30" s="127">
        <v>0</v>
      </c>
      <c r="P30" s="127">
        <v>0</v>
      </c>
      <c r="Q30" s="127">
        <v>-219.45925903320313</v>
      </c>
      <c r="R30" s="127">
        <v>0</v>
      </c>
      <c r="S30" s="17">
        <f>SUM(K30:R30)</f>
        <v>325387.7282409668</v>
      </c>
      <c r="T30" s="127">
        <v>0</v>
      </c>
      <c r="U30" s="127">
        <v>0</v>
      </c>
      <c r="V30" s="127">
        <v>245639.359375</v>
      </c>
      <c r="W30" s="127">
        <v>0</v>
      </c>
      <c r="X30" s="127">
        <v>0</v>
      </c>
      <c r="Y30" s="127">
        <v>-9682.20703125</v>
      </c>
      <c r="Z30" s="127">
        <v>0</v>
      </c>
      <c r="AA30" s="127">
        <v>0</v>
      </c>
      <c r="AB30" s="17">
        <f t="shared" si="0"/>
        <v>235957.15234375</v>
      </c>
    </row>
    <row r="31" spans="1:28">
      <c r="A31" s="144" t="s">
        <v>349</v>
      </c>
      <c r="B31" s="127" t="s">
        <v>331</v>
      </c>
      <c r="C31" s="127" t="s">
        <v>331</v>
      </c>
      <c r="D31" s="127" t="s">
        <v>331</v>
      </c>
      <c r="E31" s="127" t="s">
        <v>331</v>
      </c>
      <c r="F31" s="127" t="s">
        <v>331</v>
      </c>
      <c r="G31" s="127" t="s">
        <v>331</v>
      </c>
      <c r="H31" s="127" t="s">
        <v>331</v>
      </c>
      <c r="I31" s="127" t="s">
        <v>331</v>
      </c>
      <c r="J31" s="17"/>
      <c r="K31" s="127" t="s">
        <v>331</v>
      </c>
      <c r="L31" s="127" t="s">
        <v>331</v>
      </c>
      <c r="M31" s="127" t="s">
        <v>331</v>
      </c>
      <c r="N31" s="127" t="s">
        <v>331</v>
      </c>
      <c r="O31" s="127" t="s">
        <v>331</v>
      </c>
      <c r="P31" s="127" t="s">
        <v>331</v>
      </c>
      <c r="Q31" s="127" t="s">
        <v>331</v>
      </c>
      <c r="R31" s="127" t="s">
        <v>331</v>
      </c>
      <c r="S31" s="17"/>
      <c r="T31" s="127" t="s">
        <v>331</v>
      </c>
      <c r="U31" s="127" t="s">
        <v>331</v>
      </c>
      <c r="V31" s="127" t="s">
        <v>331</v>
      </c>
      <c r="W31" s="127" t="s">
        <v>331</v>
      </c>
      <c r="X31" s="127" t="s">
        <v>331</v>
      </c>
      <c r="Y31" s="127" t="s">
        <v>331</v>
      </c>
      <c r="Z31" s="127" t="s">
        <v>331</v>
      </c>
      <c r="AA31" s="127" t="s">
        <v>331</v>
      </c>
      <c r="AB31" s="17"/>
    </row>
    <row r="32" spans="1:28">
      <c r="A32" s="144" t="s">
        <v>410</v>
      </c>
      <c r="B32" s="127" t="s">
        <v>331</v>
      </c>
      <c r="C32" s="127" t="s">
        <v>331</v>
      </c>
      <c r="D32" s="127" t="s">
        <v>331</v>
      </c>
      <c r="E32" s="127" t="s">
        <v>331</v>
      </c>
      <c r="F32" s="127" t="s">
        <v>331</v>
      </c>
      <c r="G32" s="127" t="s">
        <v>331</v>
      </c>
      <c r="H32" s="127" t="s">
        <v>331</v>
      </c>
      <c r="I32" s="127" t="s">
        <v>331</v>
      </c>
      <c r="J32" s="17"/>
      <c r="K32" s="127" t="s">
        <v>331</v>
      </c>
      <c r="L32" s="127" t="s">
        <v>331</v>
      </c>
      <c r="M32" s="127" t="s">
        <v>331</v>
      </c>
      <c r="N32" s="127" t="s">
        <v>331</v>
      </c>
      <c r="O32" s="127" t="s">
        <v>331</v>
      </c>
      <c r="P32" s="127" t="s">
        <v>331</v>
      </c>
      <c r="Q32" s="127" t="s">
        <v>331</v>
      </c>
      <c r="R32" s="127" t="s">
        <v>331</v>
      </c>
      <c r="S32" s="17"/>
      <c r="T32" s="127" t="s">
        <v>331</v>
      </c>
      <c r="U32" s="127" t="s">
        <v>331</v>
      </c>
      <c r="V32" s="127" t="s">
        <v>331</v>
      </c>
      <c r="W32" s="127" t="s">
        <v>331</v>
      </c>
      <c r="X32" s="127" t="s">
        <v>331</v>
      </c>
      <c r="Y32" s="127" t="s">
        <v>331</v>
      </c>
      <c r="Z32" s="127" t="s">
        <v>331</v>
      </c>
      <c r="AA32" s="127" t="s">
        <v>331</v>
      </c>
      <c r="AB32" s="17"/>
    </row>
    <row r="33" spans="1:28">
      <c r="A33" s="144" t="s">
        <v>350</v>
      </c>
      <c r="B33" s="127" t="s">
        <v>331</v>
      </c>
      <c r="C33" s="127" t="s">
        <v>331</v>
      </c>
      <c r="D33" s="127" t="s">
        <v>331</v>
      </c>
      <c r="E33" s="127" t="s">
        <v>331</v>
      </c>
      <c r="F33" s="127" t="s">
        <v>331</v>
      </c>
      <c r="G33" s="127" t="s">
        <v>331</v>
      </c>
      <c r="H33" s="127" t="s">
        <v>331</v>
      </c>
      <c r="I33" s="127" t="s">
        <v>331</v>
      </c>
      <c r="J33" s="17"/>
      <c r="K33" s="127" t="s">
        <v>331</v>
      </c>
      <c r="L33" s="127" t="s">
        <v>331</v>
      </c>
      <c r="M33" s="127" t="s">
        <v>331</v>
      </c>
      <c r="N33" s="127" t="s">
        <v>331</v>
      </c>
      <c r="O33" s="127" t="s">
        <v>331</v>
      </c>
      <c r="P33" s="127" t="s">
        <v>331</v>
      </c>
      <c r="Q33" s="127" t="s">
        <v>331</v>
      </c>
      <c r="R33" s="127" t="s">
        <v>331</v>
      </c>
      <c r="S33" s="17"/>
      <c r="T33" s="127" t="s">
        <v>331</v>
      </c>
      <c r="U33" s="127" t="s">
        <v>331</v>
      </c>
      <c r="V33" s="127" t="s">
        <v>331</v>
      </c>
      <c r="W33" s="127" t="s">
        <v>331</v>
      </c>
      <c r="X33" s="127" t="s">
        <v>331</v>
      </c>
      <c r="Y33" s="127" t="s">
        <v>331</v>
      </c>
      <c r="Z33" s="127" t="s">
        <v>331</v>
      </c>
      <c r="AA33" s="127" t="s">
        <v>331</v>
      </c>
      <c r="AB33" s="17"/>
    </row>
    <row r="34" spans="1:28">
      <c r="A34" s="144" t="s">
        <v>411</v>
      </c>
      <c r="B34" s="127" t="s">
        <v>331</v>
      </c>
      <c r="C34" s="127" t="s">
        <v>331</v>
      </c>
      <c r="D34" s="127" t="s">
        <v>331</v>
      </c>
      <c r="E34" s="127" t="s">
        <v>331</v>
      </c>
      <c r="F34" s="127" t="s">
        <v>331</v>
      </c>
      <c r="G34" s="127" t="s">
        <v>331</v>
      </c>
      <c r="H34" s="127" t="s">
        <v>331</v>
      </c>
      <c r="I34" s="127" t="s">
        <v>331</v>
      </c>
      <c r="J34" s="17"/>
      <c r="K34" s="127" t="s">
        <v>331</v>
      </c>
      <c r="L34" s="127" t="s">
        <v>331</v>
      </c>
      <c r="M34" s="127" t="s">
        <v>331</v>
      </c>
      <c r="N34" s="127" t="s">
        <v>331</v>
      </c>
      <c r="O34" s="127" t="s">
        <v>331</v>
      </c>
      <c r="P34" s="127" t="s">
        <v>331</v>
      </c>
      <c r="Q34" s="127" t="s">
        <v>331</v>
      </c>
      <c r="R34" s="127" t="s">
        <v>331</v>
      </c>
      <c r="S34" s="17"/>
      <c r="T34" s="127" t="s">
        <v>331</v>
      </c>
      <c r="U34" s="127" t="s">
        <v>331</v>
      </c>
      <c r="V34" s="127" t="s">
        <v>331</v>
      </c>
      <c r="W34" s="127" t="s">
        <v>331</v>
      </c>
      <c r="X34" s="127" t="s">
        <v>331</v>
      </c>
      <c r="Y34" s="127" t="s">
        <v>331</v>
      </c>
      <c r="Z34" s="127" t="s">
        <v>331</v>
      </c>
      <c r="AA34" s="127" t="s">
        <v>331</v>
      </c>
      <c r="AB34" s="17"/>
    </row>
    <row r="35" spans="1:28">
      <c r="A35" s="144" t="s">
        <v>412</v>
      </c>
      <c r="B35" s="127" t="s">
        <v>331</v>
      </c>
      <c r="C35" s="127" t="s">
        <v>331</v>
      </c>
      <c r="D35" s="127" t="s">
        <v>331</v>
      </c>
      <c r="E35" s="127" t="s">
        <v>331</v>
      </c>
      <c r="F35" s="127" t="s">
        <v>331</v>
      </c>
      <c r="G35" s="127" t="s">
        <v>331</v>
      </c>
      <c r="H35" s="127" t="s">
        <v>331</v>
      </c>
      <c r="I35" s="127" t="s">
        <v>331</v>
      </c>
      <c r="J35" s="17"/>
      <c r="K35" s="127" t="s">
        <v>331</v>
      </c>
      <c r="L35" s="127" t="s">
        <v>331</v>
      </c>
      <c r="M35" s="127" t="s">
        <v>331</v>
      </c>
      <c r="N35" s="127" t="s">
        <v>331</v>
      </c>
      <c r="O35" s="127" t="s">
        <v>331</v>
      </c>
      <c r="P35" s="127" t="s">
        <v>331</v>
      </c>
      <c r="Q35" s="127" t="s">
        <v>331</v>
      </c>
      <c r="R35" s="127" t="s">
        <v>331</v>
      </c>
      <c r="S35" s="17"/>
      <c r="T35" s="127" t="s">
        <v>331</v>
      </c>
      <c r="U35" s="127" t="s">
        <v>331</v>
      </c>
      <c r="V35" s="127" t="s">
        <v>331</v>
      </c>
      <c r="W35" s="127" t="s">
        <v>331</v>
      </c>
      <c r="X35" s="127" t="s">
        <v>331</v>
      </c>
      <c r="Y35" s="127" t="s">
        <v>331</v>
      </c>
      <c r="Z35" s="127" t="s">
        <v>331</v>
      </c>
      <c r="AA35" s="127" t="s">
        <v>331</v>
      </c>
      <c r="AB35" s="17"/>
    </row>
    <row r="36" spans="1:28">
      <c r="A36" s="144" t="s">
        <v>413</v>
      </c>
      <c r="B36" s="127">
        <v>0</v>
      </c>
      <c r="C36" s="127">
        <v>0</v>
      </c>
      <c r="D36" s="127">
        <v>552356</v>
      </c>
      <c r="E36" s="127">
        <v>0</v>
      </c>
      <c r="F36" s="127">
        <v>0</v>
      </c>
      <c r="G36" s="127">
        <v>62788.125</v>
      </c>
      <c r="H36" s="127">
        <v>-13444.333984375</v>
      </c>
      <c r="I36" s="127">
        <v>0</v>
      </c>
      <c r="J36" s="17">
        <f>SUM(B36:I36)</f>
        <v>601699.791015625</v>
      </c>
      <c r="K36" s="127">
        <v>0</v>
      </c>
      <c r="L36" s="127">
        <v>0</v>
      </c>
      <c r="M36" s="127">
        <v>385051.75</v>
      </c>
      <c r="N36" s="127">
        <v>0</v>
      </c>
      <c r="O36" s="127">
        <v>0</v>
      </c>
      <c r="P36" s="127">
        <v>40029.0625</v>
      </c>
      <c r="Q36" s="127">
        <v>-1969.71875</v>
      </c>
      <c r="R36" s="127">
        <v>0</v>
      </c>
      <c r="S36" s="17">
        <f>SUM(K36:R36)</f>
        <v>423111.09375</v>
      </c>
      <c r="T36" s="127">
        <v>0</v>
      </c>
      <c r="U36" s="127">
        <v>0</v>
      </c>
      <c r="V36" s="127">
        <v>231937.5</v>
      </c>
      <c r="W36" s="127">
        <v>0</v>
      </c>
      <c r="X36" s="127">
        <v>0</v>
      </c>
      <c r="Y36" s="127">
        <v>34967.40625</v>
      </c>
      <c r="Z36" s="127">
        <v>0</v>
      </c>
      <c r="AA36" s="127">
        <v>0</v>
      </c>
      <c r="AB36" s="17">
        <f t="shared" si="0"/>
        <v>266904.90625</v>
      </c>
    </row>
    <row r="37" spans="1:28">
      <c r="A37" s="144" t="s">
        <v>414</v>
      </c>
      <c r="B37" s="127" t="s">
        <v>331</v>
      </c>
      <c r="C37" s="127" t="s">
        <v>331</v>
      </c>
      <c r="D37" s="127" t="s">
        <v>331</v>
      </c>
      <c r="E37" s="127" t="s">
        <v>331</v>
      </c>
      <c r="F37" s="127" t="s">
        <v>331</v>
      </c>
      <c r="G37" s="127" t="s">
        <v>331</v>
      </c>
      <c r="H37" s="127" t="s">
        <v>331</v>
      </c>
      <c r="I37" s="127" t="s">
        <v>331</v>
      </c>
      <c r="K37" s="127" t="s">
        <v>331</v>
      </c>
      <c r="L37" s="127" t="s">
        <v>331</v>
      </c>
      <c r="M37" s="127" t="s">
        <v>331</v>
      </c>
      <c r="N37" s="127" t="s">
        <v>331</v>
      </c>
      <c r="O37" s="127" t="s">
        <v>331</v>
      </c>
      <c r="P37" s="127" t="s">
        <v>331</v>
      </c>
      <c r="Q37" s="127" t="s">
        <v>331</v>
      </c>
      <c r="R37" s="127" t="s">
        <v>331</v>
      </c>
      <c r="T37" s="127" t="s">
        <v>331</v>
      </c>
      <c r="U37" s="127" t="s">
        <v>331</v>
      </c>
      <c r="V37" s="127" t="s">
        <v>331</v>
      </c>
      <c r="W37" s="127" t="s">
        <v>331</v>
      </c>
      <c r="X37" s="127" t="s">
        <v>331</v>
      </c>
      <c r="Y37" s="127" t="s">
        <v>331</v>
      </c>
      <c r="Z37" s="127" t="s">
        <v>331</v>
      </c>
      <c r="AA37" s="127" t="s">
        <v>331</v>
      </c>
      <c r="AB37" s="17"/>
    </row>
    <row r="38" spans="1:28">
      <c r="A38" s="144" t="s">
        <v>415</v>
      </c>
      <c r="B38" s="533" t="s">
        <v>766</v>
      </c>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17"/>
    </row>
    <row r="39" spans="1:28">
      <c r="A39" s="144" t="s">
        <v>351</v>
      </c>
      <c r="B39" s="533" t="s">
        <v>766</v>
      </c>
      <c r="C39" s="533"/>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17"/>
    </row>
    <row r="40" spans="1:28">
      <c r="A40" s="144" t="s">
        <v>472</v>
      </c>
      <c r="B40" s="127" t="s">
        <v>331</v>
      </c>
      <c r="C40" s="127" t="s">
        <v>331</v>
      </c>
      <c r="D40" s="127" t="s">
        <v>331</v>
      </c>
      <c r="E40" s="127" t="s">
        <v>331</v>
      </c>
      <c r="F40" s="127" t="s">
        <v>331</v>
      </c>
      <c r="G40" s="127" t="s">
        <v>331</v>
      </c>
      <c r="H40" s="127" t="s">
        <v>331</v>
      </c>
      <c r="I40" s="127" t="s">
        <v>331</v>
      </c>
      <c r="K40" s="127" t="s">
        <v>331</v>
      </c>
      <c r="L40" s="127" t="s">
        <v>331</v>
      </c>
      <c r="M40" s="127" t="s">
        <v>331</v>
      </c>
      <c r="N40" s="127" t="s">
        <v>331</v>
      </c>
      <c r="O40" s="127" t="s">
        <v>331</v>
      </c>
      <c r="P40" s="127" t="s">
        <v>331</v>
      </c>
      <c r="Q40" s="127" t="s">
        <v>331</v>
      </c>
      <c r="R40" s="127" t="s">
        <v>331</v>
      </c>
      <c r="T40" s="127" t="s">
        <v>331</v>
      </c>
      <c r="U40" s="127" t="s">
        <v>331</v>
      </c>
      <c r="V40" s="127" t="s">
        <v>331</v>
      </c>
      <c r="W40" s="127" t="s">
        <v>331</v>
      </c>
      <c r="X40" s="127" t="s">
        <v>331</v>
      </c>
      <c r="Y40" s="127" t="s">
        <v>331</v>
      </c>
      <c r="Z40" s="127" t="s">
        <v>331</v>
      </c>
      <c r="AA40" s="127" t="s">
        <v>331</v>
      </c>
      <c r="AB40" s="17"/>
    </row>
    <row r="41" spans="1:28">
      <c r="A41" s="144" t="s">
        <v>352</v>
      </c>
      <c r="B41" s="127" t="s">
        <v>331</v>
      </c>
      <c r="C41" s="127" t="s">
        <v>331</v>
      </c>
      <c r="D41" s="127" t="s">
        <v>331</v>
      </c>
      <c r="E41" s="127" t="s">
        <v>331</v>
      </c>
      <c r="F41" s="127" t="s">
        <v>331</v>
      </c>
      <c r="G41" s="127" t="s">
        <v>331</v>
      </c>
      <c r="H41" s="127" t="s">
        <v>331</v>
      </c>
      <c r="I41" s="127" t="s">
        <v>331</v>
      </c>
      <c r="K41" s="127" t="s">
        <v>331</v>
      </c>
      <c r="L41" s="127" t="s">
        <v>331</v>
      </c>
      <c r="M41" s="127" t="s">
        <v>331</v>
      </c>
      <c r="N41" s="127" t="s">
        <v>331</v>
      </c>
      <c r="O41" s="127" t="s">
        <v>331</v>
      </c>
      <c r="P41" s="127" t="s">
        <v>331</v>
      </c>
      <c r="Q41" s="127" t="s">
        <v>331</v>
      </c>
      <c r="R41" s="127" t="s">
        <v>331</v>
      </c>
      <c r="T41" s="127" t="s">
        <v>331</v>
      </c>
      <c r="U41" s="127" t="s">
        <v>331</v>
      </c>
      <c r="V41" s="127" t="s">
        <v>331</v>
      </c>
      <c r="W41" s="127" t="s">
        <v>331</v>
      </c>
      <c r="X41" s="127" t="s">
        <v>331</v>
      </c>
      <c r="Y41" s="127" t="s">
        <v>331</v>
      </c>
      <c r="Z41" s="127" t="s">
        <v>331</v>
      </c>
      <c r="AA41" s="127" t="s">
        <v>331</v>
      </c>
      <c r="AB41" s="17"/>
    </row>
    <row r="42" spans="1:28">
      <c r="A42" s="144" t="s">
        <v>416</v>
      </c>
      <c r="B42" s="127" t="s">
        <v>331</v>
      </c>
      <c r="C42" s="127" t="s">
        <v>331</v>
      </c>
      <c r="D42" s="127" t="s">
        <v>331</v>
      </c>
      <c r="E42" s="127" t="s">
        <v>331</v>
      </c>
      <c r="F42" s="127" t="s">
        <v>331</v>
      </c>
      <c r="G42" s="127" t="s">
        <v>331</v>
      </c>
      <c r="H42" s="127" t="s">
        <v>331</v>
      </c>
      <c r="I42" s="127" t="s">
        <v>331</v>
      </c>
      <c r="K42" s="127" t="s">
        <v>331</v>
      </c>
      <c r="L42" s="127" t="s">
        <v>331</v>
      </c>
      <c r="M42" s="127" t="s">
        <v>331</v>
      </c>
      <c r="N42" s="127" t="s">
        <v>331</v>
      </c>
      <c r="O42" s="127" t="s">
        <v>331</v>
      </c>
      <c r="P42" s="127" t="s">
        <v>331</v>
      </c>
      <c r="Q42" s="127" t="s">
        <v>331</v>
      </c>
      <c r="R42" s="127" t="s">
        <v>331</v>
      </c>
      <c r="T42" s="127" t="s">
        <v>331</v>
      </c>
      <c r="U42" s="127" t="s">
        <v>331</v>
      </c>
      <c r="V42" s="127" t="s">
        <v>331</v>
      </c>
      <c r="W42" s="127" t="s">
        <v>331</v>
      </c>
      <c r="X42" s="127" t="s">
        <v>331</v>
      </c>
      <c r="Y42" s="127" t="s">
        <v>331</v>
      </c>
      <c r="Z42" s="127" t="s">
        <v>331</v>
      </c>
      <c r="AA42" s="127" t="s">
        <v>331</v>
      </c>
      <c r="AB42" s="17"/>
    </row>
    <row r="43" spans="1:28">
      <c r="A43" s="144" t="s">
        <v>353</v>
      </c>
      <c r="B43" s="127" t="s">
        <v>331</v>
      </c>
      <c r="C43" s="127" t="s">
        <v>331</v>
      </c>
      <c r="D43" s="127" t="s">
        <v>331</v>
      </c>
      <c r="E43" s="127" t="s">
        <v>331</v>
      </c>
      <c r="F43" s="127" t="s">
        <v>331</v>
      </c>
      <c r="G43" s="127" t="s">
        <v>331</v>
      </c>
      <c r="H43" s="127" t="s">
        <v>331</v>
      </c>
      <c r="I43" s="127" t="s">
        <v>331</v>
      </c>
      <c r="K43" s="127" t="s">
        <v>331</v>
      </c>
      <c r="L43" s="127" t="s">
        <v>331</v>
      </c>
      <c r="M43" s="127" t="s">
        <v>331</v>
      </c>
      <c r="N43" s="127" t="s">
        <v>331</v>
      </c>
      <c r="O43" s="127" t="s">
        <v>331</v>
      </c>
      <c r="P43" s="127" t="s">
        <v>331</v>
      </c>
      <c r="Q43" s="127" t="s">
        <v>331</v>
      </c>
      <c r="R43" s="127" t="s">
        <v>331</v>
      </c>
      <c r="T43" s="127" t="s">
        <v>331</v>
      </c>
      <c r="U43" s="127" t="s">
        <v>331</v>
      </c>
      <c r="V43" s="127" t="s">
        <v>331</v>
      </c>
      <c r="W43" s="127" t="s">
        <v>331</v>
      </c>
      <c r="X43" s="127" t="s">
        <v>331</v>
      </c>
      <c r="Y43" s="127" t="s">
        <v>331</v>
      </c>
      <c r="Z43" s="127" t="s">
        <v>331</v>
      </c>
      <c r="AA43" s="127" t="s">
        <v>331</v>
      </c>
      <c r="AB43" s="17"/>
    </row>
    <row r="44" spans="1:28">
      <c r="A44" s="144" t="s">
        <v>417</v>
      </c>
      <c r="B44" s="127">
        <v>0</v>
      </c>
      <c r="C44" s="127">
        <v>0</v>
      </c>
      <c r="D44" s="127">
        <v>0</v>
      </c>
      <c r="E44" s="127">
        <v>0</v>
      </c>
      <c r="F44" s="127">
        <v>835.125</v>
      </c>
      <c r="G44" s="127">
        <v>0</v>
      </c>
      <c r="H44" s="127">
        <v>0</v>
      </c>
      <c r="I44" s="127">
        <v>0</v>
      </c>
      <c r="K44" s="127">
        <v>0</v>
      </c>
      <c r="L44" s="127">
        <v>0</v>
      </c>
      <c r="M44" s="127">
        <v>0</v>
      </c>
      <c r="N44" s="127">
        <v>0</v>
      </c>
      <c r="O44" s="127">
        <v>66.80859375</v>
      </c>
      <c r="P44" s="127">
        <v>0</v>
      </c>
      <c r="Q44" s="127">
        <v>0</v>
      </c>
      <c r="R44" s="127">
        <v>0</v>
      </c>
      <c r="T44" s="127">
        <v>0</v>
      </c>
      <c r="U44" s="127">
        <v>0</v>
      </c>
      <c r="V44" s="127">
        <v>0</v>
      </c>
      <c r="W44" s="127">
        <v>0</v>
      </c>
      <c r="X44" s="127">
        <v>66.80859375</v>
      </c>
      <c r="Y44" s="127">
        <v>0</v>
      </c>
      <c r="Z44" s="127">
        <v>0</v>
      </c>
      <c r="AA44" s="127">
        <v>0</v>
      </c>
      <c r="AB44" s="17">
        <f t="shared" si="0"/>
        <v>66.80859375</v>
      </c>
    </row>
    <row r="45" spans="1:28">
      <c r="A45" s="144" t="s">
        <v>354</v>
      </c>
      <c r="B45" s="127" t="s">
        <v>331</v>
      </c>
      <c r="C45" s="127" t="s">
        <v>331</v>
      </c>
      <c r="D45" s="127" t="s">
        <v>331</v>
      </c>
      <c r="E45" s="127" t="s">
        <v>331</v>
      </c>
      <c r="F45" s="127" t="s">
        <v>331</v>
      </c>
      <c r="G45" s="127" t="s">
        <v>331</v>
      </c>
      <c r="H45" s="127" t="s">
        <v>331</v>
      </c>
      <c r="I45" s="127" t="s">
        <v>331</v>
      </c>
      <c r="K45" s="127" t="s">
        <v>331</v>
      </c>
      <c r="L45" s="127" t="s">
        <v>331</v>
      </c>
      <c r="M45" s="127" t="s">
        <v>331</v>
      </c>
      <c r="N45" s="127" t="s">
        <v>331</v>
      </c>
      <c r="O45" s="127" t="s">
        <v>331</v>
      </c>
      <c r="P45" s="127" t="s">
        <v>331</v>
      </c>
      <c r="Q45" s="127" t="s">
        <v>331</v>
      </c>
      <c r="R45" s="127" t="s">
        <v>331</v>
      </c>
      <c r="T45" s="127" t="s">
        <v>331</v>
      </c>
      <c r="U45" s="127" t="s">
        <v>331</v>
      </c>
      <c r="V45" s="127" t="s">
        <v>331</v>
      </c>
      <c r="W45" s="127" t="s">
        <v>331</v>
      </c>
      <c r="X45" s="127" t="s">
        <v>331</v>
      </c>
      <c r="Y45" s="127" t="s">
        <v>331</v>
      </c>
      <c r="Z45" s="127" t="s">
        <v>331</v>
      </c>
      <c r="AA45" s="127" t="s">
        <v>331</v>
      </c>
      <c r="AB45" s="17"/>
    </row>
    <row r="46" spans="1:28">
      <c r="A46" s="144" t="s">
        <v>355</v>
      </c>
      <c r="B46" s="533" t="s">
        <v>766</v>
      </c>
      <c r="C46" s="533"/>
      <c r="D46" s="533"/>
      <c r="E46" s="533"/>
      <c r="F46" s="533"/>
      <c r="G46" s="533"/>
      <c r="H46" s="533"/>
      <c r="I46" s="533"/>
      <c r="J46" s="533"/>
      <c r="K46" s="533"/>
      <c r="L46" s="533"/>
      <c r="M46" s="533"/>
      <c r="N46" s="533"/>
      <c r="O46" s="533"/>
      <c r="P46" s="533"/>
      <c r="Q46" s="533"/>
      <c r="R46" s="533"/>
      <c r="S46" s="533"/>
      <c r="T46" s="533"/>
      <c r="U46" s="533"/>
      <c r="V46" s="533"/>
      <c r="W46" s="533"/>
      <c r="X46" s="533"/>
      <c r="Y46" s="533"/>
      <c r="Z46" s="533"/>
      <c r="AA46" s="533"/>
      <c r="AB46" s="17"/>
    </row>
    <row r="47" spans="1:28">
      <c r="A47" s="144" t="s">
        <v>418</v>
      </c>
      <c r="B47" s="533" t="s">
        <v>766</v>
      </c>
      <c r="C47" s="533"/>
      <c r="D47" s="533"/>
      <c r="E47" s="533"/>
      <c r="F47" s="533"/>
      <c r="G47" s="533"/>
      <c r="H47" s="533"/>
      <c r="I47" s="533"/>
      <c r="J47" s="533"/>
      <c r="K47" s="533"/>
      <c r="L47" s="533"/>
      <c r="M47" s="533"/>
      <c r="N47" s="533"/>
      <c r="O47" s="533"/>
      <c r="P47" s="533"/>
      <c r="Q47" s="533"/>
      <c r="R47" s="533"/>
      <c r="S47" s="533"/>
      <c r="T47" s="533"/>
      <c r="U47" s="533"/>
      <c r="V47" s="533"/>
      <c r="W47" s="533"/>
      <c r="X47" s="533"/>
      <c r="Y47" s="533"/>
      <c r="Z47" s="533"/>
      <c r="AA47" s="533"/>
      <c r="AB47" s="17"/>
    </row>
    <row r="48" spans="1:28">
      <c r="A48" s="144" t="s">
        <v>419</v>
      </c>
      <c r="B48" s="127" t="s">
        <v>331</v>
      </c>
      <c r="C48" s="127" t="s">
        <v>331</v>
      </c>
      <c r="D48" s="127" t="s">
        <v>331</v>
      </c>
      <c r="E48" s="127" t="s">
        <v>331</v>
      </c>
      <c r="F48" s="127" t="s">
        <v>331</v>
      </c>
      <c r="G48" s="127" t="s">
        <v>331</v>
      </c>
      <c r="H48" s="127" t="s">
        <v>331</v>
      </c>
      <c r="I48" s="127" t="s">
        <v>331</v>
      </c>
      <c r="K48" s="127" t="s">
        <v>331</v>
      </c>
      <c r="L48" s="127" t="s">
        <v>331</v>
      </c>
      <c r="M48" s="127" t="s">
        <v>331</v>
      </c>
      <c r="N48" s="127" t="s">
        <v>331</v>
      </c>
      <c r="O48" s="127" t="s">
        <v>331</v>
      </c>
      <c r="P48" s="127" t="s">
        <v>331</v>
      </c>
      <c r="Q48" s="127" t="s">
        <v>331</v>
      </c>
      <c r="R48" s="127" t="s">
        <v>331</v>
      </c>
      <c r="T48" s="127" t="s">
        <v>331</v>
      </c>
      <c r="U48" s="127" t="s">
        <v>331</v>
      </c>
      <c r="V48" s="127" t="s">
        <v>331</v>
      </c>
      <c r="W48" s="127" t="s">
        <v>331</v>
      </c>
      <c r="X48" s="127" t="s">
        <v>331</v>
      </c>
      <c r="Y48" s="127" t="s">
        <v>331</v>
      </c>
      <c r="Z48" s="127" t="s">
        <v>331</v>
      </c>
      <c r="AA48" s="127" t="s">
        <v>331</v>
      </c>
      <c r="AB48" s="17"/>
    </row>
    <row r="49" spans="1:28">
      <c r="A49" s="144" t="s">
        <v>356</v>
      </c>
      <c r="B49" s="127" t="s">
        <v>331</v>
      </c>
      <c r="C49" s="127" t="s">
        <v>331</v>
      </c>
      <c r="D49" s="127" t="s">
        <v>331</v>
      </c>
      <c r="E49" s="127" t="s">
        <v>331</v>
      </c>
      <c r="F49" s="127" t="s">
        <v>331</v>
      </c>
      <c r="G49" s="127" t="s">
        <v>331</v>
      </c>
      <c r="H49" s="127" t="s">
        <v>331</v>
      </c>
      <c r="I49" s="127" t="s">
        <v>331</v>
      </c>
      <c r="K49" s="127" t="s">
        <v>331</v>
      </c>
      <c r="L49" s="127" t="s">
        <v>331</v>
      </c>
      <c r="M49" s="127" t="s">
        <v>331</v>
      </c>
      <c r="N49" s="127" t="s">
        <v>331</v>
      </c>
      <c r="O49" s="127" t="s">
        <v>331</v>
      </c>
      <c r="P49" s="127" t="s">
        <v>331</v>
      </c>
      <c r="Q49" s="127" t="s">
        <v>331</v>
      </c>
      <c r="R49" s="127" t="s">
        <v>331</v>
      </c>
      <c r="T49" s="127" t="s">
        <v>331</v>
      </c>
      <c r="U49" s="127" t="s">
        <v>331</v>
      </c>
      <c r="V49" s="127" t="s">
        <v>331</v>
      </c>
      <c r="W49" s="127" t="s">
        <v>331</v>
      </c>
      <c r="X49" s="127" t="s">
        <v>331</v>
      </c>
      <c r="Y49" s="127" t="s">
        <v>331</v>
      </c>
      <c r="Z49" s="127" t="s">
        <v>331</v>
      </c>
      <c r="AA49" s="127" t="s">
        <v>331</v>
      </c>
      <c r="AB49" s="17"/>
    </row>
    <row r="50" spans="1:28">
      <c r="A50" s="144" t="s">
        <v>357</v>
      </c>
      <c r="B50" s="127" t="s">
        <v>331</v>
      </c>
      <c r="C50" s="127" t="s">
        <v>331</v>
      </c>
      <c r="D50" s="127" t="s">
        <v>331</v>
      </c>
      <c r="E50" s="127" t="s">
        <v>331</v>
      </c>
      <c r="F50" s="127" t="s">
        <v>331</v>
      </c>
      <c r="G50" s="127" t="s">
        <v>331</v>
      </c>
      <c r="H50" s="127" t="s">
        <v>331</v>
      </c>
      <c r="I50" s="127" t="s">
        <v>331</v>
      </c>
      <c r="K50" s="127" t="s">
        <v>331</v>
      </c>
      <c r="L50" s="127" t="s">
        <v>331</v>
      </c>
      <c r="M50" s="127" t="s">
        <v>331</v>
      </c>
      <c r="N50" s="127" t="s">
        <v>331</v>
      </c>
      <c r="O50" s="127" t="s">
        <v>331</v>
      </c>
      <c r="P50" s="127" t="s">
        <v>331</v>
      </c>
      <c r="Q50" s="127" t="s">
        <v>331</v>
      </c>
      <c r="R50" s="127" t="s">
        <v>331</v>
      </c>
      <c r="T50" s="127" t="s">
        <v>331</v>
      </c>
      <c r="U50" s="127" t="s">
        <v>331</v>
      </c>
      <c r="V50" s="127" t="s">
        <v>331</v>
      </c>
      <c r="W50" s="127" t="s">
        <v>331</v>
      </c>
      <c r="X50" s="127" t="s">
        <v>331</v>
      </c>
      <c r="Y50" s="127" t="s">
        <v>331</v>
      </c>
      <c r="Z50" s="127" t="s">
        <v>331</v>
      </c>
      <c r="AA50" s="127" t="s">
        <v>331</v>
      </c>
      <c r="AB50" s="17"/>
    </row>
    <row r="51" spans="1:28">
      <c r="A51" s="144" t="s">
        <v>358</v>
      </c>
      <c r="B51" s="127" t="s">
        <v>331</v>
      </c>
      <c r="C51" s="127" t="s">
        <v>331</v>
      </c>
      <c r="D51" s="127" t="s">
        <v>331</v>
      </c>
      <c r="E51" s="127" t="s">
        <v>331</v>
      </c>
      <c r="F51" s="127" t="s">
        <v>331</v>
      </c>
      <c r="G51" s="127" t="s">
        <v>331</v>
      </c>
      <c r="H51" s="127" t="s">
        <v>331</v>
      </c>
      <c r="I51" s="127" t="s">
        <v>331</v>
      </c>
      <c r="K51" s="127" t="s">
        <v>331</v>
      </c>
      <c r="L51" s="127" t="s">
        <v>331</v>
      </c>
      <c r="M51" s="127" t="s">
        <v>331</v>
      </c>
      <c r="N51" s="127" t="s">
        <v>331</v>
      </c>
      <c r="O51" s="127" t="s">
        <v>331</v>
      </c>
      <c r="P51" s="127" t="s">
        <v>331</v>
      </c>
      <c r="Q51" s="127" t="s">
        <v>331</v>
      </c>
      <c r="R51" s="127" t="s">
        <v>331</v>
      </c>
      <c r="T51" s="127" t="s">
        <v>331</v>
      </c>
      <c r="U51" s="127" t="s">
        <v>331</v>
      </c>
      <c r="V51" s="127" t="s">
        <v>331</v>
      </c>
      <c r="W51" s="127" t="s">
        <v>331</v>
      </c>
      <c r="X51" s="127" t="s">
        <v>331</v>
      </c>
      <c r="Y51" s="127" t="s">
        <v>331</v>
      </c>
      <c r="Z51" s="127" t="s">
        <v>331</v>
      </c>
      <c r="AA51" s="127" t="s">
        <v>331</v>
      </c>
      <c r="AB51" s="17"/>
    </row>
    <row r="52" spans="1:28">
      <c r="A52" s="144" t="s">
        <v>359</v>
      </c>
      <c r="B52" s="533" t="s">
        <v>765</v>
      </c>
      <c r="C52" s="533"/>
      <c r="D52" s="533"/>
      <c r="E52" s="533"/>
      <c r="F52" s="533"/>
      <c r="G52" s="533"/>
      <c r="H52" s="533"/>
      <c r="I52" s="533"/>
      <c r="J52" s="533"/>
      <c r="K52" s="533"/>
      <c r="L52" s="533"/>
      <c r="M52" s="533"/>
      <c r="N52" s="533"/>
      <c r="O52" s="533"/>
      <c r="P52" s="533"/>
      <c r="Q52" s="533"/>
      <c r="R52" s="533"/>
      <c r="S52" s="533"/>
      <c r="T52" s="533"/>
      <c r="U52" s="533"/>
      <c r="V52" s="533"/>
      <c r="W52" s="533"/>
      <c r="X52" s="533"/>
      <c r="Y52" s="533"/>
      <c r="Z52" s="533"/>
      <c r="AA52" s="533"/>
      <c r="AB52" s="17"/>
    </row>
    <row r="53" spans="1:28">
      <c r="A53" s="144" t="s">
        <v>420</v>
      </c>
      <c r="B53" s="127" t="s">
        <v>331</v>
      </c>
      <c r="C53" s="127" t="s">
        <v>331</v>
      </c>
      <c r="D53" s="127" t="s">
        <v>331</v>
      </c>
      <c r="E53" s="127" t="s">
        <v>331</v>
      </c>
      <c r="F53" s="127" t="s">
        <v>331</v>
      </c>
      <c r="G53" s="127" t="s">
        <v>331</v>
      </c>
      <c r="H53" s="127" t="s">
        <v>331</v>
      </c>
      <c r="I53" s="127" t="s">
        <v>331</v>
      </c>
      <c r="K53" s="127" t="s">
        <v>331</v>
      </c>
      <c r="L53" s="127" t="s">
        <v>331</v>
      </c>
      <c r="M53" s="127" t="s">
        <v>331</v>
      </c>
      <c r="N53" s="127" t="s">
        <v>331</v>
      </c>
      <c r="O53" s="127" t="s">
        <v>331</v>
      </c>
      <c r="P53" s="127" t="s">
        <v>331</v>
      </c>
      <c r="Q53" s="127" t="s">
        <v>331</v>
      </c>
      <c r="R53" s="127" t="s">
        <v>331</v>
      </c>
      <c r="T53" s="127" t="s">
        <v>331</v>
      </c>
      <c r="U53" s="127" t="s">
        <v>331</v>
      </c>
      <c r="V53" s="127" t="s">
        <v>331</v>
      </c>
      <c r="W53" s="127" t="s">
        <v>331</v>
      </c>
      <c r="X53" s="127" t="s">
        <v>331</v>
      </c>
      <c r="Y53" s="127" t="s">
        <v>331</v>
      </c>
      <c r="Z53" s="127" t="s">
        <v>331</v>
      </c>
      <c r="AA53" s="127" t="s">
        <v>331</v>
      </c>
      <c r="AB53" s="17"/>
    </row>
    <row r="54" spans="1:28">
      <c r="A54" s="144" t="s">
        <v>421</v>
      </c>
      <c r="B54" s="127" t="s">
        <v>331</v>
      </c>
      <c r="C54" s="127" t="s">
        <v>331</v>
      </c>
      <c r="D54" s="127" t="s">
        <v>331</v>
      </c>
      <c r="E54" s="127" t="s">
        <v>331</v>
      </c>
      <c r="F54" s="127" t="s">
        <v>331</v>
      </c>
      <c r="G54" s="127" t="s">
        <v>331</v>
      </c>
      <c r="H54" s="127" t="s">
        <v>331</v>
      </c>
      <c r="I54" s="127" t="s">
        <v>331</v>
      </c>
      <c r="K54" s="127" t="s">
        <v>331</v>
      </c>
      <c r="L54" s="127" t="s">
        <v>331</v>
      </c>
      <c r="M54" s="127" t="s">
        <v>331</v>
      </c>
      <c r="N54" s="127" t="s">
        <v>331</v>
      </c>
      <c r="O54" s="127" t="s">
        <v>331</v>
      </c>
      <c r="P54" s="127" t="s">
        <v>331</v>
      </c>
      <c r="Q54" s="127" t="s">
        <v>331</v>
      </c>
      <c r="R54" s="127" t="s">
        <v>331</v>
      </c>
      <c r="T54" s="127" t="s">
        <v>331</v>
      </c>
      <c r="U54" s="127" t="s">
        <v>331</v>
      </c>
      <c r="V54" s="127" t="s">
        <v>331</v>
      </c>
      <c r="W54" s="127" t="s">
        <v>331</v>
      </c>
      <c r="X54" s="127" t="s">
        <v>331</v>
      </c>
      <c r="Y54" s="127" t="s">
        <v>331</v>
      </c>
      <c r="Z54" s="127" t="s">
        <v>331</v>
      </c>
      <c r="AA54" s="127" t="s">
        <v>331</v>
      </c>
      <c r="AB54" s="17"/>
    </row>
    <row r="55" spans="1:28">
      <c r="A55" s="144" t="s">
        <v>422</v>
      </c>
      <c r="B55" s="127" t="s">
        <v>331</v>
      </c>
      <c r="C55" s="127" t="s">
        <v>331</v>
      </c>
      <c r="D55" s="127" t="s">
        <v>331</v>
      </c>
      <c r="E55" s="127" t="s">
        <v>331</v>
      </c>
      <c r="F55" s="127" t="s">
        <v>331</v>
      </c>
      <c r="G55" s="127" t="s">
        <v>331</v>
      </c>
      <c r="H55" s="127" t="s">
        <v>331</v>
      </c>
      <c r="I55" s="127" t="s">
        <v>331</v>
      </c>
      <c r="K55" s="127" t="s">
        <v>331</v>
      </c>
      <c r="L55" s="127" t="s">
        <v>331</v>
      </c>
      <c r="M55" s="127" t="s">
        <v>331</v>
      </c>
      <c r="N55" s="127" t="s">
        <v>331</v>
      </c>
      <c r="O55" s="127" t="s">
        <v>331</v>
      </c>
      <c r="P55" s="127" t="s">
        <v>331</v>
      </c>
      <c r="Q55" s="127" t="s">
        <v>331</v>
      </c>
      <c r="R55" s="127" t="s">
        <v>331</v>
      </c>
      <c r="T55" s="127" t="s">
        <v>331</v>
      </c>
      <c r="U55" s="127" t="s">
        <v>331</v>
      </c>
      <c r="V55" s="127" t="s">
        <v>331</v>
      </c>
      <c r="W55" s="127" t="s">
        <v>331</v>
      </c>
      <c r="X55" s="127" t="s">
        <v>331</v>
      </c>
      <c r="Y55" s="127" t="s">
        <v>331</v>
      </c>
      <c r="Z55" s="127" t="s">
        <v>331</v>
      </c>
      <c r="AA55" s="127" t="s">
        <v>331</v>
      </c>
      <c r="AB55" s="17"/>
    </row>
    <row r="56" spans="1:28">
      <c r="A56" s="144" t="s">
        <v>423</v>
      </c>
      <c r="B56" s="127">
        <v>0</v>
      </c>
      <c r="C56" s="127">
        <v>0</v>
      </c>
      <c r="D56" s="127">
        <v>435364.375</v>
      </c>
      <c r="E56" s="127">
        <v>0</v>
      </c>
      <c r="F56" s="127">
        <v>0</v>
      </c>
      <c r="G56" s="127">
        <v>-326.890625</v>
      </c>
      <c r="H56" s="127">
        <v>-5913.4814453125</v>
      </c>
      <c r="I56" s="127">
        <v>0</v>
      </c>
      <c r="J56" s="17">
        <f>SUM(B56:I56)</f>
        <v>429124.0029296875</v>
      </c>
      <c r="K56" s="127">
        <v>0</v>
      </c>
      <c r="L56" s="127">
        <v>0</v>
      </c>
      <c r="M56" s="127">
        <v>281727.75</v>
      </c>
      <c r="N56" s="127">
        <v>0</v>
      </c>
      <c r="O56" s="127">
        <v>0</v>
      </c>
      <c r="P56" s="127">
        <v>-192.0546875</v>
      </c>
      <c r="Q56" s="127">
        <v>-255.98175048828125</v>
      </c>
      <c r="R56" s="127">
        <v>0</v>
      </c>
      <c r="S56" s="17">
        <f>SUM(K56:R56)</f>
        <v>281279.71356201172</v>
      </c>
      <c r="T56" s="127">
        <v>0</v>
      </c>
      <c r="U56" s="127">
        <v>0</v>
      </c>
      <c r="V56" s="127">
        <v>69954.5625</v>
      </c>
      <c r="W56" s="127">
        <v>0</v>
      </c>
      <c r="X56" s="127">
        <v>0</v>
      </c>
      <c r="Y56" s="127">
        <v>-20010.02734375</v>
      </c>
      <c r="Z56" s="127">
        <v>0</v>
      </c>
      <c r="AA56" s="127">
        <v>0</v>
      </c>
      <c r="AB56" s="17">
        <f t="shared" si="0"/>
        <v>49944.53515625</v>
      </c>
    </row>
    <row r="57" spans="1:28">
      <c r="A57" s="144" t="s">
        <v>360</v>
      </c>
      <c r="B57" s="533" t="s">
        <v>766</v>
      </c>
      <c r="C57" s="533"/>
      <c r="D57" s="533"/>
      <c r="E57" s="533"/>
      <c r="F57" s="533"/>
      <c r="G57" s="533"/>
      <c r="H57" s="533"/>
      <c r="I57" s="533"/>
      <c r="J57" s="533"/>
      <c r="K57" s="533"/>
      <c r="L57" s="533"/>
      <c r="M57" s="533"/>
      <c r="N57" s="533"/>
      <c r="O57" s="533"/>
      <c r="P57" s="533"/>
      <c r="Q57" s="533"/>
      <c r="R57" s="533"/>
      <c r="S57" s="533"/>
      <c r="T57" s="533"/>
      <c r="U57" s="533"/>
      <c r="V57" s="533"/>
      <c r="W57" s="533"/>
      <c r="X57" s="533"/>
      <c r="Y57" s="533"/>
      <c r="Z57" s="533"/>
      <c r="AA57" s="533"/>
      <c r="AB57" s="17"/>
    </row>
    <row r="58" spans="1:28">
      <c r="A58" s="144" t="s">
        <v>361</v>
      </c>
      <c r="B58" s="127" t="s">
        <v>331</v>
      </c>
      <c r="C58" s="127" t="s">
        <v>331</v>
      </c>
      <c r="D58" s="127" t="s">
        <v>331</v>
      </c>
      <c r="E58" s="127" t="s">
        <v>331</v>
      </c>
      <c r="F58" s="127" t="s">
        <v>331</v>
      </c>
      <c r="G58" s="127" t="s">
        <v>331</v>
      </c>
      <c r="H58" s="127" t="s">
        <v>331</v>
      </c>
      <c r="I58" s="127" t="s">
        <v>331</v>
      </c>
      <c r="K58" s="127" t="s">
        <v>331</v>
      </c>
      <c r="L58" s="127" t="s">
        <v>331</v>
      </c>
      <c r="M58" s="127" t="s">
        <v>331</v>
      </c>
      <c r="N58" s="127" t="s">
        <v>331</v>
      </c>
      <c r="O58" s="127" t="s">
        <v>331</v>
      </c>
      <c r="P58" s="127" t="s">
        <v>331</v>
      </c>
      <c r="Q58" s="127" t="s">
        <v>331</v>
      </c>
      <c r="R58" s="127" t="s">
        <v>331</v>
      </c>
      <c r="T58" s="127" t="s">
        <v>331</v>
      </c>
      <c r="U58" s="127" t="s">
        <v>331</v>
      </c>
      <c r="V58" s="127" t="s">
        <v>331</v>
      </c>
      <c r="W58" s="127" t="s">
        <v>331</v>
      </c>
      <c r="X58" s="127" t="s">
        <v>331</v>
      </c>
      <c r="Y58" s="127" t="s">
        <v>331</v>
      </c>
      <c r="Z58" s="127" t="s">
        <v>331</v>
      </c>
      <c r="AA58" s="127" t="s">
        <v>331</v>
      </c>
      <c r="AB58" s="17"/>
    </row>
    <row r="59" spans="1:28">
      <c r="A59" s="144" t="s">
        <v>424</v>
      </c>
      <c r="B59" s="533" t="s">
        <v>766</v>
      </c>
      <c r="C59" s="533"/>
      <c r="D59" s="533"/>
      <c r="E59" s="533"/>
      <c r="F59" s="533"/>
      <c r="G59" s="533"/>
      <c r="H59" s="533"/>
      <c r="I59" s="533"/>
      <c r="J59" s="533"/>
      <c r="K59" s="533"/>
      <c r="L59" s="533"/>
      <c r="M59" s="533"/>
      <c r="N59" s="533"/>
      <c r="O59" s="533"/>
      <c r="P59" s="533"/>
      <c r="Q59" s="533"/>
      <c r="R59" s="533"/>
      <c r="S59" s="533"/>
      <c r="T59" s="533"/>
      <c r="U59" s="533"/>
      <c r="V59" s="533"/>
      <c r="W59" s="533"/>
      <c r="X59" s="533"/>
      <c r="Y59" s="533"/>
      <c r="Z59" s="533"/>
      <c r="AA59" s="533"/>
      <c r="AB59" s="17"/>
    </row>
    <row r="60" spans="1:28">
      <c r="A60" s="144" t="s">
        <v>425</v>
      </c>
      <c r="B60" s="127" t="s">
        <v>331</v>
      </c>
      <c r="C60" s="127" t="s">
        <v>331</v>
      </c>
      <c r="D60" s="127" t="s">
        <v>331</v>
      </c>
      <c r="E60" s="127" t="s">
        <v>331</v>
      </c>
      <c r="F60" s="127" t="s">
        <v>331</v>
      </c>
      <c r="G60" s="127" t="s">
        <v>331</v>
      </c>
      <c r="H60" s="127" t="s">
        <v>331</v>
      </c>
      <c r="I60" s="127" t="s">
        <v>331</v>
      </c>
      <c r="K60" s="127" t="s">
        <v>331</v>
      </c>
      <c r="L60" s="127" t="s">
        <v>331</v>
      </c>
      <c r="M60" s="127" t="s">
        <v>331</v>
      </c>
      <c r="N60" s="127" t="s">
        <v>331</v>
      </c>
      <c r="O60" s="127" t="s">
        <v>331</v>
      </c>
      <c r="P60" s="127" t="s">
        <v>331</v>
      </c>
      <c r="Q60" s="127" t="s">
        <v>331</v>
      </c>
      <c r="R60" s="127" t="s">
        <v>331</v>
      </c>
      <c r="T60" s="127" t="s">
        <v>331</v>
      </c>
      <c r="U60" s="127" t="s">
        <v>331</v>
      </c>
      <c r="V60" s="127" t="s">
        <v>331</v>
      </c>
      <c r="W60" s="127" t="s">
        <v>331</v>
      </c>
      <c r="X60" s="127" t="s">
        <v>331</v>
      </c>
      <c r="Y60" s="127" t="s">
        <v>331</v>
      </c>
      <c r="Z60" s="127" t="s">
        <v>331</v>
      </c>
      <c r="AA60" s="127" t="s">
        <v>331</v>
      </c>
      <c r="AB60" s="17"/>
    </row>
    <row r="61" spans="1:28">
      <c r="A61" s="144" t="s">
        <v>362</v>
      </c>
      <c r="B61" s="127" t="s">
        <v>331</v>
      </c>
      <c r="C61" s="127" t="s">
        <v>331</v>
      </c>
      <c r="D61" s="127" t="s">
        <v>331</v>
      </c>
      <c r="E61" s="127" t="s">
        <v>331</v>
      </c>
      <c r="F61" s="127" t="s">
        <v>331</v>
      </c>
      <c r="G61" s="127" t="s">
        <v>331</v>
      </c>
      <c r="H61" s="127" t="s">
        <v>331</v>
      </c>
      <c r="I61" s="127" t="s">
        <v>331</v>
      </c>
      <c r="K61" s="127" t="s">
        <v>331</v>
      </c>
      <c r="L61" s="127" t="s">
        <v>331</v>
      </c>
      <c r="M61" s="127" t="s">
        <v>331</v>
      </c>
      <c r="N61" s="127" t="s">
        <v>331</v>
      </c>
      <c r="O61" s="127" t="s">
        <v>331</v>
      </c>
      <c r="P61" s="127" t="s">
        <v>331</v>
      </c>
      <c r="Q61" s="127" t="s">
        <v>331</v>
      </c>
      <c r="R61" s="127" t="s">
        <v>331</v>
      </c>
      <c r="T61" s="127" t="s">
        <v>331</v>
      </c>
      <c r="U61" s="127" t="s">
        <v>331</v>
      </c>
      <c r="V61" s="127" t="s">
        <v>331</v>
      </c>
      <c r="W61" s="127" t="s">
        <v>331</v>
      </c>
      <c r="X61" s="127" t="s">
        <v>331</v>
      </c>
      <c r="Y61" s="127" t="s">
        <v>331</v>
      </c>
      <c r="Z61" s="127" t="s">
        <v>331</v>
      </c>
      <c r="AA61" s="127" t="s">
        <v>331</v>
      </c>
      <c r="AB61" s="17"/>
    </row>
    <row r="62" spans="1:28">
      <c r="A62" s="144" t="s">
        <v>393</v>
      </c>
      <c r="B62" s="127" t="s">
        <v>331</v>
      </c>
      <c r="C62" s="127" t="s">
        <v>331</v>
      </c>
      <c r="D62" s="127" t="s">
        <v>331</v>
      </c>
      <c r="E62" s="127" t="s">
        <v>331</v>
      </c>
      <c r="F62" s="127" t="s">
        <v>331</v>
      </c>
      <c r="G62" s="127" t="s">
        <v>331</v>
      </c>
      <c r="H62" s="127" t="s">
        <v>331</v>
      </c>
      <c r="I62" s="127" t="s">
        <v>331</v>
      </c>
      <c r="K62" s="127" t="s">
        <v>331</v>
      </c>
      <c r="L62" s="127" t="s">
        <v>331</v>
      </c>
      <c r="M62" s="127" t="s">
        <v>331</v>
      </c>
      <c r="N62" s="127" t="s">
        <v>331</v>
      </c>
      <c r="O62" s="127" t="s">
        <v>331</v>
      </c>
      <c r="P62" s="127" t="s">
        <v>331</v>
      </c>
      <c r="Q62" s="127" t="s">
        <v>331</v>
      </c>
      <c r="R62" s="127" t="s">
        <v>331</v>
      </c>
      <c r="T62" s="127" t="s">
        <v>331</v>
      </c>
      <c r="U62" s="127" t="s">
        <v>331</v>
      </c>
      <c r="V62" s="127" t="s">
        <v>331</v>
      </c>
      <c r="W62" s="127" t="s">
        <v>331</v>
      </c>
      <c r="X62" s="127" t="s">
        <v>331</v>
      </c>
      <c r="Y62" s="127" t="s">
        <v>331</v>
      </c>
      <c r="Z62" s="127" t="s">
        <v>331</v>
      </c>
      <c r="AA62" s="127" t="s">
        <v>331</v>
      </c>
      <c r="AB62" s="17"/>
    </row>
    <row r="63" spans="1:28">
      <c r="A63" s="144" t="s">
        <v>363</v>
      </c>
      <c r="B63" s="127" t="s">
        <v>331</v>
      </c>
      <c r="C63" s="127" t="s">
        <v>331</v>
      </c>
      <c r="D63" s="127" t="s">
        <v>331</v>
      </c>
      <c r="E63" s="127" t="s">
        <v>331</v>
      </c>
      <c r="F63" s="127" t="s">
        <v>331</v>
      </c>
      <c r="G63" s="127" t="s">
        <v>331</v>
      </c>
      <c r="H63" s="127" t="s">
        <v>331</v>
      </c>
      <c r="I63" s="127" t="s">
        <v>331</v>
      </c>
      <c r="K63" s="127" t="s">
        <v>331</v>
      </c>
      <c r="L63" s="127" t="s">
        <v>331</v>
      </c>
      <c r="M63" s="127" t="s">
        <v>331</v>
      </c>
      <c r="N63" s="127" t="s">
        <v>331</v>
      </c>
      <c r="O63" s="127" t="s">
        <v>331</v>
      </c>
      <c r="P63" s="127" t="s">
        <v>331</v>
      </c>
      <c r="Q63" s="127" t="s">
        <v>331</v>
      </c>
      <c r="R63" s="127" t="s">
        <v>331</v>
      </c>
      <c r="T63" s="127" t="s">
        <v>331</v>
      </c>
      <c r="U63" s="127" t="s">
        <v>331</v>
      </c>
      <c r="V63" s="127" t="s">
        <v>331</v>
      </c>
      <c r="W63" s="127" t="s">
        <v>331</v>
      </c>
      <c r="X63" s="127" t="s">
        <v>331</v>
      </c>
      <c r="Y63" s="127" t="s">
        <v>331</v>
      </c>
      <c r="Z63" s="127" t="s">
        <v>331</v>
      </c>
      <c r="AA63" s="127" t="s">
        <v>331</v>
      </c>
      <c r="AB63" s="17"/>
    </row>
    <row r="64" spans="1:28">
      <c r="A64" s="144" t="s">
        <v>426</v>
      </c>
      <c r="B64" s="533" t="s">
        <v>766</v>
      </c>
      <c r="C64" s="533"/>
      <c r="D64" s="533"/>
      <c r="E64" s="533"/>
      <c r="F64" s="533"/>
      <c r="G64" s="533"/>
      <c r="H64" s="533"/>
      <c r="I64" s="533"/>
      <c r="J64" s="533"/>
      <c r="K64" s="533"/>
      <c r="L64" s="533"/>
      <c r="M64" s="533"/>
      <c r="N64" s="533"/>
      <c r="O64" s="533"/>
      <c r="P64" s="533"/>
      <c r="Q64" s="533"/>
      <c r="R64" s="533"/>
      <c r="S64" s="533"/>
      <c r="T64" s="533"/>
      <c r="U64" s="533"/>
      <c r="V64" s="533"/>
      <c r="W64" s="533"/>
      <c r="X64" s="533"/>
      <c r="Y64" s="533"/>
      <c r="Z64" s="533"/>
      <c r="AA64" s="533"/>
      <c r="AB64" s="17"/>
    </row>
    <row r="65" spans="1:28">
      <c r="A65" s="144" t="s">
        <v>427</v>
      </c>
      <c r="B65" s="533" t="s">
        <v>766</v>
      </c>
      <c r="C65" s="533"/>
      <c r="D65" s="533"/>
      <c r="E65" s="533"/>
      <c r="F65" s="533"/>
      <c r="G65" s="533"/>
      <c r="H65" s="533"/>
      <c r="I65" s="533"/>
      <c r="J65" s="533"/>
      <c r="K65" s="533"/>
      <c r="L65" s="533"/>
      <c r="M65" s="533"/>
      <c r="N65" s="533"/>
      <c r="O65" s="533"/>
      <c r="P65" s="533"/>
      <c r="Q65" s="533"/>
      <c r="R65" s="533"/>
      <c r="S65" s="533"/>
      <c r="T65" s="533"/>
      <c r="U65" s="533"/>
      <c r="V65" s="533"/>
      <c r="W65" s="533"/>
      <c r="X65" s="533"/>
      <c r="Y65" s="533"/>
      <c r="Z65" s="533"/>
      <c r="AA65" s="533"/>
      <c r="AB65" s="17"/>
    </row>
    <row r="66" spans="1:28">
      <c r="A66" s="144" t="s">
        <v>364</v>
      </c>
      <c r="B66" s="127" t="s">
        <v>331</v>
      </c>
      <c r="C66" s="127" t="s">
        <v>331</v>
      </c>
      <c r="D66" s="127" t="s">
        <v>331</v>
      </c>
      <c r="E66" s="127" t="s">
        <v>331</v>
      </c>
      <c r="F66" s="127" t="s">
        <v>331</v>
      </c>
      <c r="G66" s="127" t="s">
        <v>331</v>
      </c>
      <c r="H66" s="127" t="s">
        <v>331</v>
      </c>
      <c r="I66" s="127" t="s">
        <v>331</v>
      </c>
      <c r="K66" s="127" t="s">
        <v>331</v>
      </c>
      <c r="L66" s="127" t="s">
        <v>331</v>
      </c>
      <c r="M66" s="127" t="s">
        <v>331</v>
      </c>
      <c r="N66" s="127" t="s">
        <v>331</v>
      </c>
      <c r="O66" s="127" t="s">
        <v>331</v>
      </c>
      <c r="P66" s="127" t="s">
        <v>331</v>
      </c>
      <c r="Q66" s="127" t="s">
        <v>331</v>
      </c>
      <c r="R66" s="127" t="s">
        <v>331</v>
      </c>
      <c r="T66" s="127" t="s">
        <v>331</v>
      </c>
      <c r="U66" s="127" t="s">
        <v>331</v>
      </c>
      <c r="V66" s="127" t="s">
        <v>331</v>
      </c>
      <c r="W66" s="127" t="s">
        <v>331</v>
      </c>
      <c r="X66" s="127" t="s">
        <v>331</v>
      </c>
      <c r="Y66" s="127" t="s">
        <v>331</v>
      </c>
      <c r="Z66" s="127" t="s">
        <v>331</v>
      </c>
      <c r="AA66" s="127" t="s">
        <v>331</v>
      </c>
      <c r="AB66" s="17"/>
    </row>
    <row r="67" spans="1:28">
      <c r="A67" s="144" t="s">
        <v>365</v>
      </c>
      <c r="B67" s="127" t="s">
        <v>331</v>
      </c>
      <c r="C67" s="127" t="s">
        <v>331</v>
      </c>
      <c r="D67" s="127" t="s">
        <v>331</v>
      </c>
      <c r="E67" s="127" t="s">
        <v>331</v>
      </c>
      <c r="F67" s="127" t="s">
        <v>331</v>
      </c>
      <c r="G67" s="127" t="s">
        <v>331</v>
      </c>
      <c r="H67" s="127" t="s">
        <v>331</v>
      </c>
      <c r="I67" s="127" t="s">
        <v>331</v>
      </c>
      <c r="K67" s="127" t="s">
        <v>331</v>
      </c>
      <c r="L67" s="127" t="s">
        <v>331</v>
      </c>
      <c r="M67" s="127" t="s">
        <v>331</v>
      </c>
      <c r="N67" s="127" t="s">
        <v>331</v>
      </c>
      <c r="O67" s="127" t="s">
        <v>331</v>
      </c>
      <c r="P67" s="127" t="s">
        <v>331</v>
      </c>
      <c r="Q67" s="127" t="s">
        <v>331</v>
      </c>
      <c r="R67" s="127" t="s">
        <v>331</v>
      </c>
      <c r="T67" s="127" t="s">
        <v>331</v>
      </c>
      <c r="U67" s="127" t="s">
        <v>331</v>
      </c>
      <c r="V67" s="127" t="s">
        <v>331</v>
      </c>
      <c r="W67" s="127" t="s">
        <v>331</v>
      </c>
      <c r="X67" s="127" t="s">
        <v>331</v>
      </c>
      <c r="Y67" s="127" t="s">
        <v>331</v>
      </c>
      <c r="Z67" s="127" t="s">
        <v>331</v>
      </c>
      <c r="AA67" s="127" t="s">
        <v>331</v>
      </c>
      <c r="AB67" s="17"/>
    </row>
    <row r="68" spans="1:28">
      <c r="A68" s="144" t="s">
        <v>429</v>
      </c>
      <c r="B68" s="127" t="s">
        <v>331</v>
      </c>
      <c r="C68" s="127" t="s">
        <v>331</v>
      </c>
      <c r="D68" s="127" t="s">
        <v>331</v>
      </c>
      <c r="E68" s="127" t="s">
        <v>331</v>
      </c>
      <c r="F68" s="127" t="s">
        <v>331</v>
      </c>
      <c r="G68" s="127" t="s">
        <v>331</v>
      </c>
      <c r="H68" s="127" t="s">
        <v>331</v>
      </c>
      <c r="I68" s="127" t="s">
        <v>331</v>
      </c>
      <c r="K68" s="127" t="s">
        <v>331</v>
      </c>
      <c r="L68" s="127" t="s">
        <v>331</v>
      </c>
      <c r="M68" s="127" t="s">
        <v>331</v>
      </c>
      <c r="N68" s="127" t="s">
        <v>331</v>
      </c>
      <c r="O68" s="127" t="s">
        <v>331</v>
      </c>
      <c r="P68" s="127" t="s">
        <v>331</v>
      </c>
      <c r="Q68" s="127" t="s">
        <v>331</v>
      </c>
      <c r="R68" s="127" t="s">
        <v>331</v>
      </c>
      <c r="T68" s="127" t="s">
        <v>331</v>
      </c>
      <c r="U68" s="127" t="s">
        <v>331</v>
      </c>
      <c r="V68" s="127" t="s">
        <v>331</v>
      </c>
      <c r="W68" s="127" t="s">
        <v>331</v>
      </c>
      <c r="X68" s="127" t="s">
        <v>331</v>
      </c>
      <c r="Y68" s="127" t="s">
        <v>331</v>
      </c>
      <c r="Z68" s="127" t="s">
        <v>331</v>
      </c>
      <c r="AA68" s="127" t="s">
        <v>331</v>
      </c>
      <c r="AB68" s="17"/>
    </row>
    <row r="69" spans="1:28">
      <c r="A69" s="144" t="s">
        <v>366</v>
      </c>
      <c r="B69" s="127" t="s">
        <v>331</v>
      </c>
      <c r="C69" s="127" t="s">
        <v>331</v>
      </c>
      <c r="D69" s="127" t="s">
        <v>331</v>
      </c>
      <c r="E69" s="127" t="s">
        <v>331</v>
      </c>
      <c r="F69" s="127" t="s">
        <v>331</v>
      </c>
      <c r="G69" s="127" t="s">
        <v>331</v>
      </c>
      <c r="H69" s="127" t="s">
        <v>331</v>
      </c>
      <c r="I69" s="127" t="s">
        <v>331</v>
      </c>
      <c r="K69" s="127" t="s">
        <v>331</v>
      </c>
      <c r="L69" s="127" t="s">
        <v>331</v>
      </c>
      <c r="M69" s="127" t="s">
        <v>331</v>
      </c>
      <c r="N69" s="127" t="s">
        <v>331</v>
      </c>
      <c r="O69" s="127" t="s">
        <v>331</v>
      </c>
      <c r="P69" s="127" t="s">
        <v>331</v>
      </c>
      <c r="Q69" s="127" t="s">
        <v>331</v>
      </c>
      <c r="R69" s="127" t="s">
        <v>331</v>
      </c>
      <c r="T69" s="127" t="s">
        <v>331</v>
      </c>
      <c r="U69" s="127" t="s">
        <v>331</v>
      </c>
      <c r="V69" s="127" t="s">
        <v>331</v>
      </c>
      <c r="W69" s="127" t="s">
        <v>331</v>
      </c>
      <c r="X69" s="127" t="s">
        <v>331</v>
      </c>
      <c r="Y69" s="127" t="s">
        <v>331</v>
      </c>
      <c r="Z69" s="127" t="s">
        <v>331</v>
      </c>
      <c r="AA69" s="127" t="s">
        <v>331</v>
      </c>
      <c r="AB69" s="17"/>
    </row>
    <row r="70" spans="1:28">
      <c r="A70" s="144" t="s">
        <v>430</v>
      </c>
      <c r="B70" s="533" t="s">
        <v>766</v>
      </c>
      <c r="C70" s="533"/>
      <c r="D70" s="533"/>
      <c r="E70" s="533"/>
      <c r="F70" s="533"/>
      <c r="G70" s="533"/>
      <c r="H70" s="533"/>
      <c r="I70" s="533"/>
      <c r="J70" s="533"/>
      <c r="K70" s="533"/>
      <c r="L70" s="533"/>
      <c r="M70" s="533"/>
      <c r="N70" s="533"/>
      <c r="O70" s="533"/>
      <c r="P70" s="533"/>
      <c r="Q70" s="533"/>
      <c r="R70" s="533"/>
      <c r="S70" s="533"/>
      <c r="T70" s="533"/>
      <c r="U70" s="533"/>
      <c r="V70" s="533"/>
      <c r="W70" s="533"/>
      <c r="X70" s="533"/>
      <c r="Y70" s="533"/>
      <c r="Z70" s="533"/>
      <c r="AA70" s="533"/>
      <c r="AB70" s="17"/>
    </row>
    <row r="71" spans="1:28">
      <c r="A71" s="144" t="s">
        <v>367</v>
      </c>
      <c r="B71" s="533" t="s">
        <v>766</v>
      </c>
      <c r="C71" s="533"/>
      <c r="D71" s="533"/>
      <c r="E71" s="533"/>
      <c r="F71" s="533"/>
      <c r="G71" s="533"/>
      <c r="H71" s="533"/>
      <c r="I71" s="533"/>
      <c r="J71" s="533"/>
      <c r="K71" s="533"/>
      <c r="L71" s="533"/>
      <c r="M71" s="533"/>
      <c r="N71" s="533"/>
      <c r="O71" s="533"/>
      <c r="P71" s="533"/>
      <c r="Q71" s="533"/>
      <c r="R71" s="533"/>
      <c r="S71" s="533"/>
      <c r="T71" s="533"/>
      <c r="U71" s="533"/>
      <c r="V71" s="533"/>
      <c r="W71" s="533"/>
      <c r="X71" s="533"/>
      <c r="Y71" s="533"/>
      <c r="Z71" s="533"/>
      <c r="AA71" s="533"/>
      <c r="AB71" s="17"/>
    </row>
    <row r="72" spans="1:28">
      <c r="A72" s="144" t="s">
        <v>431</v>
      </c>
      <c r="B72" s="533" t="s">
        <v>766</v>
      </c>
      <c r="C72" s="533"/>
      <c r="D72" s="533"/>
      <c r="E72" s="533"/>
      <c r="F72" s="533"/>
      <c r="G72" s="533"/>
      <c r="H72" s="533"/>
      <c r="I72" s="533"/>
      <c r="J72" s="533"/>
      <c r="K72" s="533"/>
      <c r="L72" s="533"/>
      <c r="M72" s="533"/>
      <c r="N72" s="533"/>
      <c r="O72" s="533"/>
      <c r="P72" s="533"/>
      <c r="Q72" s="533"/>
      <c r="R72" s="533"/>
      <c r="S72" s="533"/>
      <c r="T72" s="533"/>
      <c r="U72" s="533"/>
      <c r="V72" s="533"/>
      <c r="W72" s="533"/>
      <c r="X72" s="533"/>
      <c r="Y72" s="533"/>
      <c r="Z72" s="533"/>
      <c r="AA72" s="533"/>
      <c r="AB72" s="17"/>
    </row>
    <row r="73" spans="1:28">
      <c r="A73" s="144" t="s">
        <v>428</v>
      </c>
      <c r="B73" s="533" t="s">
        <v>766</v>
      </c>
      <c r="C73" s="533"/>
      <c r="D73" s="533"/>
      <c r="E73" s="533"/>
      <c r="F73" s="533"/>
      <c r="G73" s="533"/>
      <c r="H73" s="533"/>
      <c r="I73" s="533"/>
      <c r="J73" s="533"/>
      <c r="K73" s="533"/>
      <c r="L73" s="533"/>
      <c r="M73" s="533"/>
      <c r="N73" s="533"/>
      <c r="O73" s="533"/>
      <c r="P73" s="533"/>
      <c r="Q73" s="533"/>
      <c r="R73" s="533"/>
      <c r="S73" s="533"/>
      <c r="T73" s="533"/>
      <c r="U73" s="533"/>
      <c r="V73" s="533"/>
      <c r="W73" s="533"/>
      <c r="X73" s="533"/>
      <c r="Y73" s="533"/>
      <c r="Z73" s="533"/>
      <c r="AA73" s="533"/>
      <c r="AB73" s="17"/>
    </row>
    <row r="74" spans="1:28">
      <c r="A74" s="144" t="s">
        <v>432</v>
      </c>
      <c r="B74" s="127" t="s">
        <v>331</v>
      </c>
      <c r="C74" s="127" t="s">
        <v>331</v>
      </c>
      <c r="D74" s="127" t="s">
        <v>331</v>
      </c>
      <c r="E74" s="127" t="s">
        <v>331</v>
      </c>
      <c r="F74" s="127" t="s">
        <v>331</v>
      </c>
      <c r="G74" s="127" t="s">
        <v>331</v>
      </c>
      <c r="H74" s="127" t="s">
        <v>331</v>
      </c>
      <c r="I74" s="127" t="s">
        <v>331</v>
      </c>
      <c r="K74" s="127" t="s">
        <v>331</v>
      </c>
      <c r="L74" s="127" t="s">
        <v>331</v>
      </c>
      <c r="M74" s="127" t="s">
        <v>331</v>
      </c>
      <c r="N74" s="127" t="s">
        <v>331</v>
      </c>
      <c r="O74" s="127" t="s">
        <v>331</v>
      </c>
      <c r="P74" s="127" t="s">
        <v>331</v>
      </c>
      <c r="Q74" s="127" t="s">
        <v>331</v>
      </c>
      <c r="R74" s="127" t="s">
        <v>331</v>
      </c>
      <c r="T74" s="127" t="s">
        <v>331</v>
      </c>
      <c r="U74" s="127" t="s">
        <v>331</v>
      </c>
      <c r="V74" s="127" t="s">
        <v>331</v>
      </c>
      <c r="W74" s="127" t="s">
        <v>331</v>
      </c>
      <c r="X74" s="127" t="s">
        <v>331</v>
      </c>
      <c r="Y74" s="127" t="s">
        <v>331</v>
      </c>
      <c r="Z74" s="127" t="s">
        <v>331</v>
      </c>
      <c r="AA74" s="127" t="s">
        <v>331</v>
      </c>
      <c r="AB74" s="17"/>
    </row>
    <row r="75" spans="1:28">
      <c r="A75" s="144" t="s">
        <v>368</v>
      </c>
      <c r="B75" s="127" t="s">
        <v>331</v>
      </c>
      <c r="C75" s="127" t="s">
        <v>331</v>
      </c>
      <c r="D75" s="127" t="s">
        <v>331</v>
      </c>
      <c r="E75" s="127" t="s">
        <v>331</v>
      </c>
      <c r="F75" s="127" t="s">
        <v>331</v>
      </c>
      <c r="G75" s="127" t="s">
        <v>331</v>
      </c>
      <c r="H75" s="127" t="s">
        <v>331</v>
      </c>
      <c r="I75" s="127" t="s">
        <v>331</v>
      </c>
      <c r="K75" s="127" t="s">
        <v>331</v>
      </c>
      <c r="L75" s="127" t="s">
        <v>331</v>
      </c>
      <c r="M75" s="127" t="s">
        <v>331</v>
      </c>
      <c r="N75" s="127" t="s">
        <v>331</v>
      </c>
      <c r="O75" s="127" t="s">
        <v>331</v>
      </c>
      <c r="P75" s="127" t="s">
        <v>331</v>
      </c>
      <c r="Q75" s="127" t="s">
        <v>331</v>
      </c>
      <c r="R75" s="127" t="s">
        <v>331</v>
      </c>
      <c r="T75" s="127" t="s">
        <v>331</v>
      </c>
      <c r="U75" s="127" t="s">
        <v>331</v>
      </c>
      <c r="V75" s="127" t="s">
        <v>331</v>
      </c>
      <c r="W75" s="127" t="s">
        <v>331</v>
      </c>
      <c r="X75" s="127" t="s">
        <v>331</v>
      </c>
      <c r="Y75" s="127" t="s">
        <v>331</v>
      </c>
      <c r="Z75" s="127" t="s">
        <v>331</v>
      </c>
      <c r="AA75" s="127" t="s">
        <v>331</v>
      </c>
      <c r="AB75" s="17"/>
    </row>
    <row r="76" spans="1:28">
      <c r="A76" s="144" t="s">
        <v>433</v>
      </c>
      <c r="B76" s="533" t="s">
        <v>766</v>
      </c>
      <c r="C76" s="533"/>
      <c r="D76" s="533"/>
      <c r="E76" s="533"/>
      <c r="F76" s="533"/>
      <c r="G76" s="533"/>
      <c r="H76" s="533"/>
      <c r="I76" s="533"/>
      <c r="J76" s="533"/>
      <c r="K76" s="533"/>
      <c r="L76" s="533"/>
      <c r="M76" s="533"/>
      <c r="N76" s="533"/>
      <c r="O76" s="533"/>
      <c r="P76" s="533"/>
      <c r="Q76" s="533"/>
      <c r="R76" s="533"/>
      <c r="S76" s="533"/>
      <c r="T76" s="533"/>
      <c r="U76" s="533"/>
      <c r="V76" s="533"/>
      <c r="W76" s="533"/>
      <c r="X76" s="533"/>
      <c r="Y76" s="533"/>
      <c r="Z76" s="533"/>
      <c r="AA76" s="533"/>
      <c r="AB76" s="17"/>
    </row>
    <row r="77" spans="1:28">
      <c r="A77" s="144" t="s">
        <v>434</v>
      </c>
      <c r="B77" s="533" t="s">
        <v>766</v>
      </c>
      <c r="C77" s="533"/>
      <c r="D77" s="533"/>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17"/>
    </row>
    <row r="78" spans="1:28">
      <c r="A78" s="144" t="s">
        <v>369</v>
      </c>
      <c r="B78" s="127" t="s">
        <v>331</v>
      </c>
      <c r="C78" s="127" t="s">
        <v>331</v>
      </c>
      <c r="D78" s="127" t="s">
        <v>331</v>
      </c>
      <c r="E78" s="127" t="s">
        <v>331</v>
      </c>
      <c r="F78" s="127" t="s">
        <v>331</v>
      </c>
      <c r="G78" s="127" t="s">
        <v>331</v>
      </c>
      <c r="H78" s="127" t="s">
        <v>331</v>
      </c>
      <c r="I78" s="127" t="s">
        <v>331</v>
      </c>
      <c r="K78" s="127" t="s">
        <v>331</v>
      </c>
      <c r="L78" s="127" t="s">
        <v>331</v>
      </c>
      <c r="M78" s="127" t="s">
        <v>331</v>
      </c>
      <c r="N78" s="127" t="s">
        <v>331</v>
      </c>
      <c r="O78" s="127" t="s">
        <v>331</v>
      </c>
      <c r="P78" s="127" t="s">
        <v>331</v>
      </c>
      <c r="Q78" s="127" t="s">
        <v>331</v>
      </c>
      <c r="R78" s="127" t="s">
        <v>331</v>
      </c>
      <c r="T78" s="127" t="s">
        <v>331</v>
      </c>
      <c r="U78" s="127" t="s">
        <v>331</v>
      </c>
      <c r="V78" s="127" t="s">
        <v>331</v>
      </c>
      <c r="W78" s="127" t="s">
        <v>331</v>
      </c>
      <c r="X78" s="127" t="s">
        <v>331</v>
      </c>
      <c r="Y78" s="127" t="s">
        <v>331</v>
      </c>
      <c r="Z78" s="127" t="s">
        <v>331</v>
      </c>
      <c r="AA78" s="127" t="s">
        <v>331</v>
      </c>
      <c r="AB78" s="17"/>
    </row>
    <row r="79" spans="1:28">
      <c r="A79" s="144" t="s">
        <v>435</v>
      </c>
      <c r="B79" s="533" t="s">
        <v>766</v>
      </c>
      <c r="C79" s="533"/>
      <c r="D79" s="533"/>
      <c r="E79" s="533"/>
      <c r="F79" s="533"/>
      <c r="G79" s="533"/>
      <c r="H79" s="533"/>
      <c r="I79" s="533"/>
      <c r="J79" s="533"/>
      <c r="K79" s="533"/>
      <c r="L79" s="533"/>
      <c r="M79" s="533"/>
      <c r="N79" s="533"/>
      <c r="O79" s="533"/>
      <c r="P79" s="533"/>
      <c r="Q79" s="533"/>
      <c r="R79" s="533"/>
      <c r="S79" s="533"/>
      <c r="T79" s="533"/>
      <c r="U79" s="533"/>
      <c r="V79" s="533"/>
      <c r="W79" s="533"/>
      <c r="X79" s="533"/>
      <c r="Y79" s="533"/>
      <c r="Z79" s="533"/>
      <c r="AA79" s="533"/>
      <c r="AB79" s="17"/>
    </row>
    <row r="80" spans="1:28">
      <c r="A80" s="144" t="s">
        <v>436</v>
      </c>
      <c r="B80" s="127" t="s">
        <v>331</v>
      </c>
      <c r="C80" s="127" t="s">
        <v>331</v>
      </c>
      <c r="D80" s="127" t="s">
        <v>331</v>
      </c>
      <c r="E80" s="127" t="s">
        <v>331</v>
      </c>
      <c r="F80" s="127" t="s">
        <v>331</v>
      </c>
      <c r="G80" s="127" t="s">
        <v>331</v>
      </c>
      <c r="H80" s="127" t="s">
        <v>331</v>
      </c>
      <c r="I80" s="127" t="s">
        <v>331</v>
      </c>
      <c r="K80" s="127" t="s">
        <v>331</v>
      </c>
      <c r="L80" s="127" t="s">
        <v>331</v>
      </c>
      <c r="M80" s="127" t="s">
        <v>331</v>
      </c>
      <c r="N80" s="127" t="s">
        <v>331</v>
      </c>
      <c r="O80" s="127" t="s">
        <v>331</v>
      </c>
      <c r="P80" s="127" t="s">
        <v>331</v>
      </c>
      <c r="Q80" s="127" t="s">
        <v>331</v>
      </c>
      <c r="R80" s="127" t="s">
        <v>331</v>
      </c>
      <c r="T80" s="127" t="s">
        <v>331</v>
      </c>
      <c r="U80" s="127" t="s">
        <v>331</v>
      </c>
      <c r="V80" s="127" t="s">
        <v>331</v>
      </c>
      <c r="W80" s="127" t="s">
        <v>331</v>
      </c>
      <c r="X80" s="127" t="s">
        <v>331</v>
      </c>
      <c r="Y80" s="127" t="s">
        <v>331</v>
      </c>
      <c r="Z80" s="127" t="s">
        <v>331</v>
      </c>
      <c r="AA80" s="127" t="s">
        <v>331</v>
      </c>
      <c r="AB80" s="17"/>
    </row>
    <row r="81" spans="1:28">
      <c r="A81" s="144" t="s">
        <v>370</v>
      </c>
      <c r="B81" s="127" t="s">
        <v>331</v>
      </c>
      <c r="C81" s="127" t="s">
        <v>331</v>
      </c>
      <c r="D81" s="127" t="s">
        <v>331</v>
      </c>
      <c r="E81" s="127" t="s">
        <v>331</v>
      </c>
      <c r="F81" s="127" t="s">
        <v>331</v>
      </c>
      <c r="G81" s="127" t="s">
        <v>331</v>
      </c>
      <c r="H81" s="127" t="s">
        <v>331</v>
      </c>
      <c r="I81" s="127" t="s">
        <v>331</v>
      </c>
      <c r="K81" s="127" t="s">
        <v>331</v>
      </c>
      <c r="L81" s="127" t="s">
        <v>331</v>
      </c>
      <c r="M81" s="127" t="s">
        <v>331</v>
      </c>
      <c r="N81" s="127" t="s">
        <v>331</v>
      </c>
      <c r="O81" s="127" t="s">
        <v>331</v>
      </c>
      <c r="P81" s="127" t="s">
        <v>331</v>
      </c>
      <c r="Q81" s="127" t="s">
        <v>331</v>
      </c>
      <c r="R81" s="127" t="s">
        <v>331</v>
      </c>
      <c r="T81" s="127" t="s">
        <v>331</v>
      </c>
      <c r="U81" s="127" t="s">
        <v>331</v>
      </c>
      <c r="V81" s="127" t="s">
        <v>331</v>
      </c>
      <c r="W81" s="127" t="s">
        <v>331</v>
      </c>
      <c r="X81" s="127" t="s">
        <v>331</v>
      </c>
      <c r="Y81" s="127" t="s">
        <v>331</v>
      </c>
      <c r="Z81" s="127" t="s">
        <v>331</v>
      </c>
      <c r="AA81" s="127" t="s">
        <v>331</v>
      </c>
      <c r="AB81" s="17"/>
    </row>
    <row r="82" spans="1:28">
      <c r="A82" s="144" t="s">
        <v>437</v>
      </c>
      <c r="B82" s="127">
        <v>0</v>
      </c>
      <c r="C82" s="127">
        <v>0</v>
      </c>
      <c r="D82" s="127">
        <v>1601736.25</v>
      </c>
      <c r="E82" s="127">
        <v>0</v>
      </c>
      <c r="F82" s="127">
        <v>0</v>
      </c>
      <c r="G82" s="127">
        <v>168542.5625</v>
      </c>
      <c r="H82" s="127">
        <v>0</v>
      </c>
      <c r="I82" s="127">
        <v>0</v>
      </c>
      <c r="J82" s="17">
        <f>SUM(B82:I82)</f>
        <v>1770278.8125</v>
      </c>
      <c r="K82" s="127">
        <v>0</v>
      </c>
      <c r="L82" s="127">
        <v>0</v>
      </c>
      <c r="M82" s="127">
        <v>1103178.25</v>
      </c>
      <c r="N82" s="127">
        <v>0</v>
      </c>
      <c r="O82" s="127">
        <v>0</v>
      </c>
      <c r="P82" s="127">
        <v>103236.625</v>
      </c>
      <c r="Q82" s="127">
        <v>0</v>
      </c>
      <c r="R82" s="127">
        <v>0</v>
      </c>
      <c r="S82" s="17">
        <f>SUM(K82:R82)</f>
        <v>1206414.875</v>
      </c>
      <c r="T82" s="127">
        <v>0</v>
      </c>
      <c r="U82" s="127">
        <v>0</v>
      </c>
      <c r="V82" s="127">
        <v>347743.0625</v>
      </c>
      <c r="W82" s="127">
        <v>0</v>
      </c>
      <c r="X82" s="127">
        <v>0</v>
      </c>
      <c r="Y82" s="127">
        <v>73306.75</v>
      </c>
      <c r="Z82" s="127">
        <v>0</v>
      </c>
      <c r="AA82" s="127">
        <v>0</v>
      </c>
      <c r="AB82" s="17">
        <f t="shared" ref="AB82:AB113" si="1">SUM(T82:AA82)</f>
        <v>421049.8125</v>
      </c>
    </row>
    <row r="83" spans="1:28">
      <c r="A83" s="144" t="s">
        <v>516</v>
      </c>
      <c r="B83" s="127">
        <v>0</v>
      </c>
      <c r="C83" s="127">
        <v>0</v>
      </c>
      <c r="D83" s="127">
        <v>85610.5390625</v>
      </c>
      <c r="E83" s="127">
        <v>0</v>
      </c>
      <c r="F83" s="127">
        <v>0</v>
      </c>
      <c r="G83" s="127">
        <v>5550.7939453125</v>
      </c>
      <c r="H83" s="127">
        <v>0</v>
      </c>
      <c r="I83" s="127">
        <v>0</v>
      </c>
      <c r="J83" s="17">
        <f>SUM(B83:I83)</f>
        <v>91161.3330078125</v>
      </c>
      <c r="K83" s="127">
        <v>0</v>
      </c>
      <c r="L83" s="127">
        <v>0</v>
      </c>
      <c r="M83" s="127">
        <v>57539.53125</v>
      </c>
      <c r="N83" s="127">
        <v>0</v>
      </c>
      <c r="O83" s="127">
        <v>0</v>
      </c>
      <c r="P83" s="127">
        <v>3400.0048828125</v>
      </c>
      <c r="Q83" s="127">
        <v>0</v>
      </c>
      <c r="R83" s="127">
        <v>0</v>
      </c>
      <c r="S83" s="17">
        <f>SUM(K83:R83)</f>
        <v>60939.5361328125</v>
      </c>
      <c r="T83" s="127">
        <v>0</v>
      </c>
      <c r="U83" s="127">
        <v>0</v>
      </c>
      <c r="V83" s="127">
        <v>57539.53125</v>
      </c>
      <c r="W83" s="127">
        <v>0</v>
      </c>
      <c r="X83" s="127">
        <v>0</v>
      </c>
      <c r="Y83" s="127">
        <v>3400.005126953125</v>
      </c>
      <c r="Z83" s="127">
        <v>0</v>
      </c>
      <c r="AA83" s="127">
        <v>0</v>
      </c>
      <c r="AB83" s="17">
        <f t="shared" si="1"/>
        <v>60939.536376953125</v>
      </c>
    </row>
    <row r="84" spans="1:28">
      <c r="A84" s="144" t="s">
        <v>517</v>
      </c>
      <c r="B84" s="127">
        <v>0</v>
      </c>
      <c r="C84" s="127">
        <v>0</v>
      </c>
      <c r="D84" s="127">
        <v>39246.91015625</v>
      </c>
      <c r="E84" s="127">
        <v>0</v>
      </c>
      <c r="F84" s="127">
        <v>0</v>
      </c>
      <c r="G84" s="127">
        <v>3868.73583984375</v>
      </c>
      <c r="H84" s="127">
        <v>0</v>
      </c>
      <c r="I84" s="127">
        <v>0</v>
      </c>
      <c r="J84" s="17">
        <f>SUM(B84:I84)</f>
        <v>43115.64599609375</v>
      </c>
      <c r="K84" s="127">
        <v>0</v>
      </c>
      <c r="L84" s="127">
        <v>0</v>
      </c>
      <c r="M84" s="127">
        <v>26378.1640625</v>
      </c>
      <c r="N84" s="127">
        <v>0</v>
      </c>
      <c r="O84" s="127">
        <v>0</v>
      </c>
      <c r="P84" s="127">
        <v>2369.7001953125</v>
      </c>
      <c r="Q84" s="127">
        <v>0</v>
      </c>
      <c r="R84" s="127">
        <v>0</v>
      </c>
      <c r="S84" s="17">
        <f>SUM(K84:R84)</f>
        <v>28747.8642578125</v>
      </c>
      <c r="T84" s="127">
        <v>0</v>
      </c>
      <c r="U84" s="127">
        <v>0</v>
      </c>
      <c r="V84" s="127">
        <v>26378.16796875</v>
      </c>
      <c r="W84" s="127">
        <v>0</v>
      </c>
      <c r="X84" s="127">
        <v>0</v>
      </c>
      <c r="Y84" s="127">
        <v>2369.7001953125</v>
      </c>
      <c r="Z84" s="127">
        <v>0</v>
      </c>
      <c r="AA84" s="127">
        <v>0</v>
      </c>
      <c r="AB84" s="17">
        <f t="shared" si="1"/>
        <v>28747.8681640625</v>
      </c>
    </row>
    <row r="85" spans="1:28">
      <c r="A85" s="144" t="s">
        <v>371</v>
      </c>
      <c r="B85" s="533" t="s">
        <v>766</v>
      </c>
      <c r="C85" s="533"/>
      <c r="D85" s="533"/>
      <c r="E85" s="533"/>
      <c r="F85" s="533"/>
      <c r="G85" s="533"/>
      <c r="H85" s="533"/>
      <c r="I85" s="533"/>
      <c r="J85" s="533"/>
      <c r="K85" s="533"/>
      <c r="L85" s="533"/>
      <c r="M85" s="533"/>
      <c r="N85" s="533"/>
      <c r="O85" s="533"/>
      <c r="P85" s="533"/>
      <c r="Q85" s="533"/>
      <c r="R85" s="533"/>
      <c r="S85" s="533"/>
      <c r="T85" s="533"/>
      <c r="U85" s="533"/>
      <c r="V85" s="533"/>
      <c r="W85" s="533"/>
      <c r="X85" s="533"/>
      <c r="Y85" s="533"/>
      <c r="Z85" s="533"/>
      <c r="AA85" s="533"/>
      <c r="AB85" s="17"/>
    </row>
    <row r="86" spans="1:28">
      <c r="A86" s="144" t="s">
        <v>438</v>
      </c>
      <c r="B86" s="127" t="s">
        <v>331</v>
      </c>
      <c r="C86" s="127" t="s">
        <v>331</v>
      </c>
      <c r="D86" s="127" t="s">
        <v>331</v>
      </c>
      <c r="E86" s="127" t="s">
        <v>331</v>
      </c>
      <c r="F86" s="127" t="s">
        <v>331</v>
      </c>
      <c r="G86" s="127" t="s">
        <v>331</v>
      </c>
      <c r="H86" s="127" t="s">
        <v>331</v>
      </c>
      <c r="I86" s="127" t="s">
        <v>331</v>
      </c>
      <c r="K86" s="127" t="s">
        <v>331</v>
      </c>
      <c r="L86" s="127" t="s">
        <v>331</v>
      </c>
      <c r="M86" s="127" t="s">
        <v>331</v>
      </c>
      <c r="N86" s="127" t="s">
        <v>331</v>
      </c>
      <c r="O86" s="127" t="s">
        <v>331</v>
      </c>
      <c r="P86" s="127" t="s">
        <v>331</v>
      </c>
      <c r="Q86" s="127" t="s">
        <v>331</v>
      </c>
      <c r="R86" s="127" t="s">
        <v>331</v>
      </c>
      <c r="T86" s="127" t="s">
        <v>331</v>
      </c>
      <c r="U86" s="127" t="s">
        <v>331</v>
      </c>
      <c r="V86" s="127" t="s">
        <v>331</v>
      </c>
      <c r="W86" s="127" t="s">
        <v>331</v>
      </c>
      <c r="X86" s="127" t="s">
        <v>331</v>
      </c>
      <c r="Y86" s="127" t="s">
        <v>331</v>
      </c>
      <c r="Z86" s="127" t="s">
        <v>331</v>
      </c>
      <c r="AA86" s="127" t="s">
        <v>331</v>
      </c>
      <c r="AB86" s="17"/>
    </row>
    <row r="87" spans="1:28">
      <c r="A87" s="144" t="s">
        <v>372</v>
      </c>
      <c r="B87" s="127" t="s">
        <v>331</v>
      </c>
      <c r="C87" s="127" t="s">
        <v>331</v>
      </c>
      <c r="D87" s="127" t="s">
        <v>331</v>
      </c>
      <c r="E87" s="127" t="s">
        <v>331</v>
      </c>
      <c r="F87" s="127" t="s">
        <v>331</v>
      </c>
      <c r="G87" s="127" t="s">
        <v>331</v>
      </c>
      <c r="H87" s="127" t="s">
        <v>331</v>
      </c>
      <c r="I87" s="127" t="s">
        <v>331</v>
      </c>
      <c r="K87" s="127" t="s">
        <v>331</v>
      </c>
      <c r="L87" s="127" t="s">
        <v>331</v>
      </c>
      <c r="M87" s="127" t="s">
        <v>331</v>
      </c>
      <c r="N87" s="127" t="s">
        <v>331</v>
      </c>
      <c r="O87" s="127" t="s">
        <v>331</v>
      </c>
      <c r="P87" s="127" t="s">
        <v>331</v>
      </c>
      <c r="Q87" s="127" t="s">
        <v>331</v>
      </c>
      <c r="R87" s="127" t="s">
        <v>331</v>
      </c>
      <c r="T87" s="127" t="s">
        <v>331</v>
      </c>
      <c r="U87" s="127" t="s">
        <v>331</v>
      </c>
      <c r="V87" s="127" t="s">
        <v>331</v>
      </c>
      <c r="W87" s="127" t="s">
        <v>331</v>
      </c>
      <c r="X87" s="127" t="s">
        <v>331</v>
      </c>
      <c r="Y87" s="127" t="s">
        <v>331</v>
      </c>
      <c r="Z87" s="127" t="s">
        <v>331</v>
      </c>
      <c r="AA87" s="127" t="s">
        <v>331</v>
      </c>
      <c r="AB87" s="17"/>
    </row>
    <row r="88" spans="1:28">
      <c r="A88" s="144" t="s">
        <v>439</v>
      </c>
      <c r="B88" s="127" t="s">
        <v>331</v>
      </c>
      <c r="C88" s="127" t="s">
        <v>331</v>
      </c>
      <c r="D88" s="127" t="s">
        <v>331</v>
      </c>
      <c r="E88" s="127" t="s">
        <v>331</v>
      </c>
      <c r="F88" s="127" t="s">
        <v>331</v>
      </c>
      <c r="G88" s="127" t="s">
        <v>331</v>
      </c>
      <c r="H88" s="127" t="s">
        <v>331</v>
      </c>
      <c r="I88" s="127" t="s">
        <v>331</v>
      </c>
      <c r="K88" s="127" t="s">
        <v>331</v>
      </c>
      <c r="L88" s="127" t="s">
        <v>331</v>
      </c>
      <c r="M88" s="127" t="s">
        <v>331</v>
      </c>
      <c r="N88" s="127" t="s">
        <v>331</v>
      </c>
      <c r="O88" s="127" t="s">
        <v>331</v>
      </c>
      <c r="P88" s="127" t="s">
        <v>331</v>
      </c>
      <c r="Q88" s="127" t="s">
        <v>331</v>
      </c>
      <c r="R88" s="127" t="s">
        <v>331</v>
      </c>
      <c r="T88" s="127" t="s">
        <v>331</v>
      </c>
      <c r="U88" s="127" t="s">
        <v>331</v>
      </c>
      <c r="V88" s="127" t="s">
        <v>331</v>
      </c>
      <c r="W88" s="127" t="s">
        <v>331</v>
      </c>
      <c r="X88" s="127" t="s">
        <v>331</v>
      </c>
      <c r="Y88" s="127" t="s">
        <v>331</v>
      </c>
      <c r="Z88" s="127" t="s">
        <v>331</v>
      </c>
      <c r="AA88" s="127" t="s">
        <v>331</v>
      </c>
      <c r="AB88" s="17"/>
    </row>
    <row r="89" spans="1:28">
      <c r="A89" s="144" t="s">
        <v>440</v>
      </c>
      <c r="B89" s="533" t="s">
        <v>766</v>
      </c>
      <c r="C89" s="533"/>
      <c r="D89" s="533"/>
      <c r="E89" s="533"/>
      <c r="F89" s="533"/>
      <c r="G89" s="533"/>
      <c r="H89" s="533"/>
      <c r="I89" s="533"/>
      <c r="J89" s="533"/>
      <c r="K89" s="533"/>
      <c r="L89" s="533"/>
      <c r="M89" s="533"/>
      <c r="N89" s="533"/>
      <c r="O89" s="533"/>
      <c r="P89" s="533"/>
      <c r="Q89" s="533"/>
      <c r="R89" s="533"/>
      <c r="S89" s="533"/>
      <c r="T89" s="533"/>
      <c r="U89" s="533"/>
      <c r="V89" s="533"/>
      <c r="W89" s="533"/>
      <c r="X89" s="533"/>
      <c r="Y89" s="533"/>
      <c r="Z89" s="533"/>
      <c r="AA89" s="533"/>
      <c r="AB89" s="17"/>
    </row>
    <row r="90" spans="1:28">
      <c r="A90" s="144" t="s">
        <v>373</v>
      </c>
      <c r="B90" s="533" t="s">
        <v>766</v>
      </c>
      <c r="C90" s="533"/>
      <c r="D90" s="533"/>
      <c r="E90" s="533"/>
      <c r="F90" s="533"/>
      <c r="G90" s="533"/>
      <c r="H90" s="533"/>
      <c r="I90" s="533"/>
      <c r="J90" s="533"/>
      <c r="K90" s="533"/>
      <c r="L90" s="533"/>
      <c r="M90" s="533"/>
      <c r="N90" s="533"/>
      <c r="O90" s="533"/>
      <c r="P90" s="533"/>
      <c r="Q90" s="533"/>
      <c r="R90" s="533"/>
      <c r="S90" s="533"/>
      <c r="T90" s="533"/>
      <c r="U90" s="533"/>
      <c r="V90" s="533"/>
      <c r="W90" s="533"/>
      <c r="X90" s="533"/>
      <c r="Y90" s="533"/>
      <c r="Z90" s="533"/>
      <c r="AA90" s="533"/>
      <c r="AB90" s="17"/>
    </row>
    <row r="91" spans="1:28">
      <c r="A91" s="144" t="s">
        <v>374</v>
      </c>
      <c r="B91" s="127" t="s">
        <v>331</v>
      </c>
      <c r="C91" s="127" t="s">
        <v>331</v>
      </c>
      <c r="D91" s="127" t="s">
        <v>331</v>
      </c>
      <c r="E91" s="127" t="s">
        <v>331</v>
      </c>
      <c r="F91" s="127" t="s">
        <v>331</v>
      </c>
      <c r="G91" s="127" t="s">
        <v>331</v>
      </c>
      <c r="H91" s="127" t="s">
        <v>331</v>
      </c>
      <c r="I91" s="127" t="s">
        <v>331</v>
      </c>
      <c r="K91" s="127" t="s">
        <v>331</v>
      </c>
      <c r="L91" s="127" t="s">
        <v>331</v>
      </c>
      <c r="M91" s="127" t="s">
        <v>331</v>
      </c>
      <c r="N91" s="127" t="s">
        <v>331</v>
      </c>
      <c r="O91" s="127" t="s">
        <v>331</v>
      </c>
      <c r="P91" s="127" t="s">
        <v>331</v>
      </c>
      <c r="Q91" s="127" t="s">
        <v>331</v>
      </c>
      <c r="R91" s="127" t="s">
        <v>331</v>
      </c>
      <c r="T91" s="127" t="s">
        <v>331</v>
      </c>
      <c r="U91" s="127" t="s">
        <v>331</v>
      </c>
      <c r="V91" s="127" t="s">
        <v>331</v>
      </c>
      <c r="W91" s="127" t="s">
        <v>331</v>
      </c>
      <c r="X91" s="127" t="s">
        <v>331</v>
      </c>
      <c r="Y91" s="127" t="s">
        <v>331</v>
      </c>
      <c r="Z91" s="127" t="s">
        <v>331</v>
      </c>
      <c r="AA91" s="127" t="s">
        <v>331</v>
      </c>
      <c r="AB91" s="17"/>
    </row>
    <row r="92" spans="1:28">
      <c r="A92" s="144" t="s">
        <v>375</v>
      </c>
      <c r="B92" s="127" t="s">
        <v>331</v>
      </c>
      <c r="C92" s="127" t="s">
        <v>331</v>
      </c>
      <c r="D92" s="127" t="s">
        <v>331</v>
      </c>
      <c r="E92" s="127" t="s">
        <v>331</v>
      </c>
      <c r="F92" s="127" t="s">
        <v>331</v>
      </c>
      <c r="G92" s="127" t="s">
        <v>331</v>
      </c>
      <c r="H92" s="127" t="s">
        <v>331</v>
      </c>
      <c r="I92" s="127" t="s">
        <v>331</v>
      </c>
      <c r="K92" s="127" t="s">
        <v>331</v>
      </c>
      <c r="L92" s="127" t="s">
        <v>331</v>
      </c>
      <c r="M92" s="127" t="s">
        <v>331</v>
      </c>
      <c r="N92" s="127" t="s">
        <v>331</v>
      </c>
      <c r="O92" s="127" t="s">
        <v>331</v>
      </c>
      <c r="P92" s="127" t="s">
        <v>331</v>
      </c>
      <c r="Q92" s="127" t="s">
        <v>331</v>
      </c>
      <c r="R92" s="127" t="s">
        <v>331</v>
      </c>
      <c r="T92" s="127" t="s">
        <v>331</v>
      </c>
      <c r="U92" s="127" t="s">
        <v>331</v>
      </c>
      <c r="V92" s="127" t="s">
        <v>331</v>
      </c>
      <c r="W92" s="127" t="s">
        <v>331</v>
      </c>
      <c r="X92" s="127" t="s">
        <v>331</v>
      </c>
      <c r="Y92" s="127" t="s">
        <v>331</v>
      </c>
      <c r="Z92" s="127" t="s">
        <v>331</v>
      </c>
      <c r="AA92" s="127" t="s">
        <v>331</v>
      </c>
      <c r="AB92" s="17"/>
    </row>
    <row r="93" spans="1:28">
      <c r="A93" s="144" t="s">
        <v>441</v>
      </c>
      <c r="B93" s="127" t="s">
        <v>331</v>
      </c>
      <c r="C93" s="127" t="s">
        <v>331</v>
      </c>
      <c r="D93" s="127" t="s">
        <v>331</v>
      </c>
      <c r="E93" s="127" t="s">
        <v>331</v>
      </c>
      <c r="F93" s="127" t="s">
        <v>331</v>
      </c>
      <c r="G93" s="127" t="s">
        <v>331</v>
      </c>
      <c r="H93" s="127" t="s">
        <v>331</v>
      </c>
      <c r="I93" s="127" t="s">
        <v>331</v>
      </c>
      <c r="K93" s="127" t="s">
        <v>331</v>
      </c>
      <c r="L93" s="127" t="s">
        <v>331</v>
      </c>
      <c r="M93" s="127" t="s">
        <v>331</v>
      </c>
      <c r="N93" s="127" t="s">
        <v>331</v>
      </c>
      <c r="O93" s="127" t="s">
        <v>331</v>
      </c>
      <c r="P93" s="127" t="s">
        <v>331</v>
      </c>
      <c r="Q93" s="127" t="s">
        <v>331</v>
      </c>
      <c r="R93" s="127" t="s">
        <v>331</v>
      </c>
      <c r="T93" s="127" t="s">
        <v>331</v>
      </c>
      <c r="U93" s="127" t="s">
        <v>331</v>
      </c>
      <c r="V93" s="127" t="s">
        <v>331</v>
      </c>
      <c r="W93" s="127" t="s">
        <v>331</v>
      </c>
      <c r="X93" s="127" t="s">
        <v>331</v>
      </c>
      <c r="Y93" s="127" t="s">
        <v>331</v>
      </c>
      <c r="Z93" s="127" t="s">
        <v>331</v>
      </c>
      <c r="AA93" s="127" t="s">
        <v>331</v>
      </c>
      <c r="AB93" s="17"/>
    </row>
    <row r="94" spans="1:28">
      <c r="A94" s="144" t="s">
        <v>442</v>
      </c>
      <c r="B94" s="127">
        <v>0</v>
      </c>
      <c r="C94" s="127">
        <v>0</v>
      </c>
      <c r="D94" s="127">
        <v>839588.25</v>
      </c>
      <c r="E94" s="127">
        <v>0</v>
      </c>
      <c r="F94" s="127">
        <v>0</v>
      </c>
      <c r="G94" s="127">
        <v>0</v>
      </c>
      <c r="H94" s="127">
        <v>0</v>
      </c>
      <c r="I94" s="127">
        <v>0</v>
      </c>
      <c r="J94" s="17">
        <f>SUM(B94:I94)</f>
        <v>839588.25</v>
      </c>
      <c r="K94" s="127">
        <v>0</v>
      </c>
      <c r="L94" s="127">
        <v>0</v>
      </c>
      <c r="M94" s="127">
        <v>585283.75</v>
      </c>
      <c r="N94" s="127">
        <v>0</v>
      </c>
      <c r="O94" s="127">
        <v>0</v>
      </c>
      <c r="P94" s="127">
        <v>0</v>
      </c>
      <c r="Q94" s="127">
        <v>0</v>
      </c>
      <c r="R94" s="127">
        <v>0</v>
      </c>
      <c r="S94" s="17">
        <f>SUM(K94:R94)</f>
        <v>585283.75</v>
      </c>
      <c r="T94" s="127">
        <v>0</v>
      </c>
      <c r="U94" s="127">
        <v>0</v>
      </c>
      <c r="V94" s="127">
        <v>114002.75</v>
      </c>
      <c r="W94" s="127">
        <v>0</v>
      </c>
      <c r="X94" s="127">
        <v>0</v>
      </c>
      <c r="Y94" s="127">
        <v>-44343.75</v>
      </c>
      <c r="Z94" s="127">
        <v>0</v>
      </c>
      <c r="AA94" s="127">
        <v>0</v>
      </c>
      <c r="AB94" s="17">
        <f t="shared" si="1"/>
        <v>69659</v>
      </c>
    </row>
    <row r="95" spans="1:28">
      <c r="A95" s="144" t="s">
        <v>506</v>
      </c>
      <c r="B95" s="127">
        <v>0</v>
      </c>
      <c r="C95" s="127">
        <v>0</v>
      </c>
      <c r="D95" s="127">
        <v>382683.65625</v>
      </c>
      <c r="E95" s="127">
        <v>0</v>
      </c>
      <c r="F95" s="127">
        <v>1738.54345703125</v>
      </c>
      <c r="G95" s="127">
        <v>16010.1103515625</v>
      </c>
      <c r="H95" s="127">
        <v>2041.604736328125</v>
      </c>
      <c r="I95" s="127">
        <v>4942.01513671875</v>
      </c>
      <c r="J95" s="17">
        <f>SUM(B95:I95)</f>
        <v>407415.92993164063</v>
      </c>
      <c r="K95" s="127">
        <v>0</v>
      </c>
      <c r="L95" s="127">
        <v>0</v>
      </c>
      <c r="M95" s="127">
        <v>116940</v>
      </c>
      <c r="N95" s="127"/>
      <c r="O95" s="127"/>
      <c r="P95" s="127"/>
      <c r="Q95" s="127"/>
      <c r="R95" s="127"/>
      <c r="S95" s="17">
        <f>SUM(K95:R95)</f>
        <v>116940</v>
      </c>
      <c r="T95" s="127"/>
      <c r="U95" s="127"/>
      <c r="V95" s="127">
        <v>116940</v>
      </c>
      <c r="W95" s="127"/>
      <c r="X95" s="127"/>
      <c r="Y95" s="127"/>
      <c r="Z95" s="127"/>
      <c r="AA95" s="127"/>
      <c r="AB95" s="17">
        <f t="shared" si="1"/>
        <v>116940</v>
      </c>
    </row>
    <row r="96" spans="1:28">
      <c r="A96" s="144" t="s">
        <v>376</v>
      </c>
      <c r="B96" s="533" t="s">
        <v>766</v>
      </c>
      <c r="C96" s="533"/>
      <c r="D96" s="533"/>
      <c r="E96" s="533"/>
      <c r="F96" s="533"/>
      <c r="G96" s="533"/>
      <c r="H96" s="533"/>
      <c r="I96" s="533"/>
      <c r="J96" s="533"/>
      <c r="K96" s="533"/>
      <c r="L96" s="533"/>
      <c r="M96" s="533"/>
      <c r="N96" s="533"/>
      <c r="O96" s="533"/>
      <c r="P96" s="533"/>
      <c r="Q96" s="533"/>
      <c r="R96" s="533"/>
      <c r="S96" s="533"/>
      <c r="T96" s="533"/>
      <c r="U96" s="533"/>
      <c r="V96" s="533"/>
      <c r="W96" s="533"/>
      <c r="X96" s="533"/>
      <c r="Y96" s="533"/>
      <c r="Z96" s="533"/>
      <c r="AA96" s="533"/>
      <c r="AB96" s="17"/>
    </row>
    <row r="97" spans="1:28">
      <c r="A97" s="144" t="s">
        <v>443</v>
      </c>
      <c r="B97" s="127" t="s">
        <v>331</v>
      </c>
      <c r="C97" s="127" t="s">
        <v>331</v>
      </c>
      <c r="D97" s="127" t="s">
        <v>331</v>
      </c>
      <c r="E97" s="127" t="s">
        <v>331</v>
      </c>
      <c r="F97" s="127" t="s">
        <v>331</v>
      </c>
      <c r="G97" s="127" t="s">
        <v>331</v>
      </c>
      <c r="H97" s="127" t="s">
        <v>331</v>
      </c>
      <c r="I97" s="127" t="s">
        <v>331</v>
      </c>
      <c r="K97" s="127" t="s">
        <v>331</v>
      </c>
      <c r="L97" s="127" t="s">
        <v>331</v>
      </c>
      <c r="M97" s="127" t="s">
        <v>331</v>
      </c>
      <c r="N97" s="127" t="s">
        <v>331</v>
      </c>
      <c r="O97" s="127" t="s">
        <v>331</v>
      </c>
      <c r="P97" s="127" t="s">
        <v>331</v>
      </c>
      <c r="Q97" s="127" t="s">
        <v>331</v>
      </c>
      <c r="R97" s="127" t="s">
        <v>331</v>
      </c>
      <c r="T97" s="127" t="s">
        <v>331</v>
      </c>
      <c r="U97" s="127" t="s">
        <v>331</v>
      </c>
      <c r="V97" s="127" t="s">
        <v>331</v>
      </c>
      <c r="W97" s="127" t="s">
        <v>331</v>
      </c>
      <c r="X97" s="127" t="s">
        <v>331</v>
      </c>
      <c r="Y97" s="127" t="s">
        <v>331</v>
      </c>
      <c r="Z97" s="127" t="s">
        <v>331</v>
      </c>
      <c r="AA97" s="127" t="s">
        <v>331</v>
      </c>
      <c r="AB97" s="17"/>
    </row>
    <row r="98" spans="1:28">
      <c r="A98" s="144" t="s">
        <v>377</v>
      </c>
      <c r="B98" s="533" t="s">
        <v>766</v>
      </c>
      <c r="C98" s="533"/>
      <c r="D98" s="533"/>
      <c r="E98" s="533"/>
      <c r="F98" s="533"/>
      <c r="G98" s="533"/>
      <c r="H98" s="533"/>
      <c r="I98" s="533"/>
      <c r="J98" s="533"/>
      <c r="K98" s="533"/>
      <c r="L98" s="533"/>
      <c r="M98" s="533"/>
      <c r="N98" s="533"/>
      <c r="O98" s="533"/>
      <c r="P98" s="533"/>
      <c r="Q98" s="533"/>
      <c r="R98" s="533"/>
      <c r="S98" s="533"/>
      <c r="T98" s="533"/>
      <c r="U98" s="533"/>
      <c r="V98" s="533"/>
      <c r="W98" s="533"/>
      <c r="X98" s="533"/>
      <c r="Y98" s="533"/>
      <c r="Z98" s="533"/>
      <c r="AA98" s="533"/>
      <c r="AB98" s="17"/>
    </row>
    <row r="99" spans="1:28">
      <c r="A99" s="144" t="s">
        <v>444</v>
      </c>
      <c r="B99" s="127">
        <v>0</v>
      </c>
      <c r="C99" s="127">
        <v>0</v>
      </c>
      <c r="D99" s="127">
        <v>885140.125</v>
      </c>
      <c r="E99" s="127">
        <v>0</v>
      </c>
      <c r="F99" s="127">
        <v>0</v>
      </c>
      <c r="G99" s="127">
        <v>0</v>
      </c>
      <c r="H99" s="127">
        <v>-64868.19140625</v>
      </c>
      <c r="I99" s="127">
        <v>0</v>
      </c>
      <c r="J99" s="17">
        <f>SUM(B99:I99)</f>
        <v>820271.93359375</v>
      </c>
      <c r="K99" s="127">
        <v>0</v>
      </c>
      <c r="L99" s="127">
        <v>0</v>
      </c>
      <c r="M99" s="127">
        <v>594910</v>
      </c>
      <c r="N99" s="127">
        <v>0</v>
      </c>
      <c r="O99" s="127">
        <v>0</v>
      </c>
      <c r="P99" s="127">
        <v>0</v>
      </c>
      <c r="Q99" s="127">
        <v>-5641.04052734375</v>
      </c>
      <c r="R99" s="127">
        <v>0</v>
      </c>
      <c r="S99" s="17">
        <f>SUM(K99:R99)</f>
        <v>589268.95947265625</v>
      </c>
      <c r="T99" s="127">
        <v>0</v>
      </c>
      <c r="U99" s="127">
        <v>0</v>
      </c>
      <c r="V99" s="127">
        <v>212069.125</v>
      </c>
      <c r="W99" s="127">
        <v>0</v>
      </c>
      <c r="X99" s="127">
        <v>0</v>
      </c>
      <c r="Y99" s="127">
        <v>-45872.3125</v>
      </c>
      <c r="Z99" s="127">
        <v>0</v>
      </c>
      <c r="AA99" s="127">
        <v>0</v>
      </c>
      <c r="AB99" s="17">
        <f t="shared" si="1"/>
        <v>166196.8125</v>
      </c>
    </row>
    <row r="100" spans="1:28">
      <c r="A100" s="144" t="s">
        <v>378</v>
      </c>
      <c r="B100" s="533" t="s">
        <v>766</v>
      </c>
      <c r="C100" s="533"/>
      <c r="D100" s="533"/>
      <c r="E100" s="533"/>
      <c r="F100" s="533"/>
      <c r="G100" s="533"/>
      <c r="H100" s="533"/>
      <c r="I100" s="533"/>
      <c r="J100" s="533"/>
      <c r="K100" s="533"/>
      <c r="L100" s="533"/>
      <c r="M100" s="533"/>
      <c r="N100" s="533"/>
      <c r="O100" s="533"/>
      <c r="P100" s="533"/>
      <c r="Q100" s="533"/>
      <c r="R100" s="533"/>
      <c r="S100" s="533"/>
      <c r="T100" s="533"/>
      <c r="U100" s="533"/>
      <c r="V100" s="533"/>
      <c r="W100" s="533"/>
      <c r="X100" s="533"/>
      <c r="Y100" s="533"/>
      <c r="Z100" s="533"/>
      <c r="AA100" s="533"/>
      <c r="AB100" s="17"/>
    </row>
    <row r="101" spans="1:28">
      <c r="A101" s="144" t="s">
        <v>445</v>
      </c>
      <c r="B101" s="127">
        <v>0</v>
      </c>
      <c r="C101" s="127">
        <v>0</v>
      </c>
      <c r="D101" s="127">
        <v>580431.75</v>
      </c>
      <c r="E101" s="127">
        <v>0</v>
      </c>
      <c r="F101" s="127">
        <v>0</v>
      </c>
      <c r="G101" s="127">
        <v>0</v>
      </c>
      <c r="H101" s="127">
        <v>-21509.98046875</v>
      </c>
      <c r="I101" s="127">
        <v>0</v>
      </c>
      <c r="J101" s="17">
        <f>SUM(B101:I101)</f>
        <v>558921.76953125</v>
      </c>
      <c r="K101" s="127">
        <v>0</v>
      </c>
      <c r="L101" s="127">
        <v>0</v>
      </c>
      <c r="M101" s="127">
        <v>404623.75</v>
      </c>
      <c r="N101" s="127">
        <v>0</v>
      </c>
      <c r="O101" s="127">
        <v>0</v>
      </c>
      <c r="P101" s="127">
        <v>0</v>
      </c>
      <c r="Q101" s="127">
        <v>-2829.321044921875</v>
      </c>
      <c r="R101" s="127">
        <v>0</v>
      </c>
      <c r="S101" s="17">
        <f>SUM(K101:R101)</f>
        <v>401794.42895507813</v>
      </c>
      <c r="T101" s="127">
        <v>0</v>
      </c>
      <c r="U101" s="127">
        <v>0</v>
      </c>
      <c r="V101" s="127">
        <v>262648.25</v>
      </c>
      <c r="W101" s="127">
        <v>0</v>
      </c>
      <c r="X101" s="127">
        <v>0</v>
      </c>
      <c r="Y101" s="127">
        <v>-10850.65625</v>
      </c>
      <c r="Z101" s="127">
        <v>0</v>
      </c>
      <c r="AA101" s="127">
        <v>0</v>
      </c>
      <c r="AB101" s="17">
        <f t="shared" si="1"/>
        <v>251797.59375</v>
      </c>
    </row>
    <row r="102" spans="1:28">
      <c r="A102" s="144" t="s">
        <v>525</v>
      </c>
      <c r="B102" s="127">
        <v>0</v>
      </c>
      <c r="C102" s="127">
        <v>0</v>
      </c>
      <c r="D102" s="127">
        <v>40138.734375</v>
      </c>
      <c r="E102" s="127">
        <v>0</v>
      </c>
      <c r="F102" s="127">
        <v>0</v>
      </c>
      <c r="G102" s="127">
        <v>0</v>
      </c>
      <c r="H102" s="127">
        <v>-1989.828857421875</v>
      </c>
      <c r="I102" s="127">
        <v>0</v>
      </c>
      <c r="J102" s="17">
        <f>SUM(B102:I102)</f>
        <v>38148.905517578125</v>
      </c>
      <c r="K102" s="127">
        <v>0</v>
      </c>
      <c r="L102" s="127">
        <v>0</v>
      </c>
      <c r="M102" s="127">
        <v>27981.03125</v>
      </c>
      <c r="N102" s="127">
        <v>0</v>
      </c>
      <c r="O102" s="127">
        <v>0</v>
      </c>
      <c r="P102" s="127">
        <v>0</v>
      </c>
      <c r="Q102" s="127">
        <v>-248.83056640625</v>
      </c>
      <c r="R102" s="127">
        <v>0</v>
      </c>
      <c r="S102" s="17">
        <f>SUM(K102:R102)</f>
        <v>27732.20068359375</v>
      </c>
      <c r="T102" s="127">
        <v>0</v>
      </c>
      <c r="U102" s="127">
        <v>0</v>
      </c>
      <c r="V102" s="127">
        <v>27981.03125</v>
      </c>
      <c r="W102" s="127">
        <v>0</v>
      </c>
      <c r="X102" s="127">
        <v>0</v>
      </c>
      <c r="Y102" s="127">
        <v>0</v>
      </c>
      <c r="Z102" s="127">
        <v>0</v>
      </c>
      <c r="AA102" s="127">
        <v>0</v>
      </c>
      <c r="AB102" s="17">
        <f t="shared" si="1"/>
        <v>27981.03125</v>
      </c>
    </row>
    <row r="103" spans="1:28">
      <c r="A103" s="144" t="s">
        <v>379</v>
      </c>
      <c r="B103" s="127" t="s">
        <v>331</v>
      </c>
      <c r="C103" s="127" t="s">
        <v>331</v>
      </c>
      <c r="D103" s="127" t="s">
        <v>331</v>
      </c>
      <c r="E103" s="127" t="s">
        <v>331</v>
      </c>
      <c r="F103" s="127" t="s">
        <v>331</v>
      </c>
      <c r="G103" s="127" t="s">
        <v>331</v>
      </c>
      <c r="H103" s="127" t="s">
        <v>331</v>
      </c>
      <c r="I103" s="127" t="s">
        <v>331</v>
      </c>
      <c r="K103" s="127" t="s">
        <v>331</v>
      </c>
      <c r="L103" s="127" t="s">
        <v>331</v>
      </c>
      <c r="M103" s="127" t="s">
        <v>331</v>
      </c>
      <c r="N103" s="127" t="s">
        <v>331</v>
      </c>
      <c r="O103" s="127" t="s">
        <v>331</v>
      </c>
      <c r="P103" s="127" t="s">
        <v>331</v>
      </c>
      <c r="Q103" s="127" t="s">
        <v>331</v>
      </c>
      <c r="R103" s="127" t="s">
        <v>331</v>
      </c>
      <c r="T103" s="127" t="s">
        <v>331</v>
      </c>
      <c r="U103" s="127" t="s">
        <v>331</v>
      </c>
      <c r="V103" s="127" t="s">
        <v>331</v>
      </c>
      <c r="W103" s="127" t="s">
        <v>331</v>
      </c>
      <c r="X103" s="127" t="s">
        <v>331</v>
      </c>
      <c r="Y103" s="127" t="s">
        <v>331</v>
      </c>
      <c r="Z103" s="127" t="s">
        <v>331</v>
      </c>
      <c r="AA103" s="127" t="s">
        <v>331</v>
      </c>
      <c r="AB103" s="17"/>
    </row>
    <row r="104" spans="1:28">
      <c r="A104" s="144" t="s">
        <v>446</v>
      </c>
      <c r="B104" s="127" t="s">
        <v>331</v>
      </c>
      <c r="C104" s="127" t="s">
        <v>331</v>
      </c>
      <c r="D104" s="127" t="s">
        <v>331</v>
      </c>
      <c r="E104" s="127" t="s">
        <v>331</v>
      </c>
      <c r="F104" s="127" t="s">
        <v>331</v>
      </c>
      <c r="G104" s="127" t="s">
        <v>331</v>
      </c>
      <c r="H104" s="127" t="s">
        <v>331</v>
      </c>
      <c r="I104" s="127" t="s">
        <v>331</v>
      </c>
      <c r="K104" s="127" t="s">
        <v>331</v>
      </c>
      <c r="L104" s="127" t="s">
        <v>331</v>
      </c>
      <c r="M104" s="127" t="s">
        <v>331</v>
      </c>
      <c r="N104" s="127" t="s">
        <v>331</v>
      </c>
      <c r="O104" s="127" t="s">
        <v>331</v>
      </c>
      <c r="P104" s="127" t="s">
        <v>331</v>
      </c>
      <c r="Q104" s="127" t="s">
        <v>331</v>
      </c>
      <c r="R104" s="127" t="s">
        <v>331</v>
      </c>
      <c r="T104" s="127" t="s">
        <v>331</v>
      </c>
      <c r="U104" s="127" t="s">
        <v>331</v>
      </c>
      <c r="V104" s="127" t="s">
        <v>331</v>
      </c>
      <c r="W104" s="127" t="s">
        <v>331</v>
      </c>
      <c r="X104" s="127" t="s">
        <v>331</v>
      </c>
      <c r="Y104" s="127" t="s">
        <v>331</v>
      </c>
      <c r="Z104" s="127" t="s">
        <v>331</v>
      </c>
      <c r="AA104" s="127" t="s">
        <v>331</v>
      </c>
      <c r="AB104" s="17"/>
    </row>
    <row r="105" spans="1:28">
      <c r="A105" s="144" t="s">
        <v>447</v>
      </c>
      <c r="B105" s="127" t="s">
        <v>331</v>
      </c>
      <c r="C105" s="127" t="s">
        <v>331</v>
      </c>
      <c r="D105" s="127" t="s">
        <v>331</v>
      </c>
      <c r="E105" s="127" t="s">
        <v>331</v>
      </c>
      <c r="F105" s="127" t="s">
        <v>331</v>
      </c>
      <c r="G105" s="127" t="s">
        <v>331</v>
      </c>
      <c r="H105" s="127" t="s">
        <v>331</v>
      </c>
      <c r="I105" s="127" t="s">
        <v>331</v>
      </c>
      <c r="K105" s="127" t="s">
        <v>331</v>
      </c>
      <c r="L105" s="127" t="s">
        <v>331</v>
      </c>
      <c r="M105" s="127" t="s">
        <v>331</v>
      </c>
      <c r="N105" s="127" t="s">
        <v>331</v>
      </c>
      <c r="O105" s="127" t="s">
        <v>331</v>
      </c>
      <c r="P105" s="127" t="s">
        <v>331</v>
      </c>
      <c r="Q105" s="127" t="s">
        <v>331</v>
      </c>
      <c r="R105" s="127" t="s">
        <v>331</v>
      </c>
      <c r="T105" s="127" t="s">
        <v>331</v>
      </c>
      <c r="U105" s="127" t="s">
        <v>331</v>
      </c>
      <c r="V105" s="127" t="s">
        <v>331</v>
      </c>
      <c r="W105" s="127" t="s">
        <v>331</v>
      </c>
      <c r="X105" s="127" t="s">
        <v>331</v>
      </c>
      <c r="Y105" s="127" t="s">
        <v>331</v>
      </c>
      <c r="Z105" s="127" t="s">
        <v>331</v>
      </c>
      <c r="AA105" s="127" t="s">
        <v>331</v>
      </c>
      <c r="AB105" s="17"/>
    </row>
    <row r="106" spans="1:28">
      <c r="A106" s="144" t="s">
        <v>380</v>
      </c>
      <c r="B106" s="127" t="s">
        <v>331</v>
      </c>
      <c r="C106" s="127" t="s">
        <v>331</v>
      </c>
      <c r="D106" s="127" t="s">
        <v>331</v>
      </c>
      <c r="E106" s="127" t="s">
        <v>331</v>
      </c>
      <c r="F106" s="127" t="s">
        <v>331</v>
      </c>
      <c r="G106" s="127" t="s">
        <v>331</v>
      </c>
      <c r="H106" s="127" t="s">
        <v>331</v>
      </c>
      <c r="I106" s="127" t="s">
        <v>331</v>
      </c>
      <c r="K106" s="127" t="s">
        <v>331</v>
      </c>
      <c r="L106" s="127" t="s">
        <v>331</v>
      </c>
      <c r="M106" s="127" t="s">
        <v>331</v>
      </c>
      <c r="N106" s="127" t="s">
        <v>331</v>
      </c>
      <c r="O106" s="127" t="s">
        <v>331</v>
      </c>
      <c r="P106" s="127" t="s">
        <v>331</v>
      </c>
      <c r="Q106" s="127" t="s">
        <v>331</v>
      </c>
      <c r="R106" s="127" t="s">
        <v>331</v>
      </c>
      <c r="T106" s="127" t="s">
        <v>331</v>
      </c>
      <c r="U106" s="127" t="s">
        <v>331</v>
      </c>
      <c r="V106" s="127" t="s">
        <v>331</v>
      </c>
      <c r="W106" s="127" t="s">
        <v>331</v>
      </c>
      <c r="X106" s="127" t="s">
        <v>331</v>
      </c>
      <c r="Y106" s="127" t="s">
        <v>331</v>
      </c>
      <c r="Z106" s="127" t="s">
        <v>331</v>
      </c>
      <c r="AA106" s="127" t="s">
        <v>331</v>
      </c>
      <c r="AB106" s="17"/>
    </row>
    <row r="107" spans="1:28">
      <c r="A107" s="144" t="s">
        <v>448</v>
      </c>
      <c r="B107" s="533" t="s">
        <v>766</v>
      </c>
      <c r="C107" s="533"/>
      <c r="D107" s="533"/>
      <c r="E107" s="533"/>
      <c r="F107" s="533"/>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17"/>
    </row>
    <row r="108" spans="1:28">
      <c r="A108" s="144" t="s">
        <v>449</v>
      </c>
      <c r="B108" s="127" t="s">
        <v>331</v>
      </c>
      <c r="C108" s="127" t="s">
        <v>331</v>
      </c>
      <c r="D108" s="127" t="s">
        <v>331</v>
      </c>
      <c r="E108" s="127" t="s">
        <v>331</v>
      </c>
      <c r="F108" s="127" t="s">
        <v>331</v>
      </c>
      <c r="G108" s="127" t="s">
        <v>331</v>
      </c>
      <c r="H108" s="127" t="s">
        <v>331</v>
      </c>
      <c r="I108" s="127" t="s">
        <v>331</v>
      </c>
      <c r="K108" s="127" t="s">
        <v>331</v>
      </c>
      <c r="L108" s="127" t="s">
        <v>331</v>
      </c>
      <c r="M108" s="127" t="s">
        <v>331</v>
      </c>
      <c r="N108" s="127" t="s">
        <v>331</v>
      </c>
      <c r="O108" s="127" t="s">
        <v>331</v>
      </c>
      <c r="P108" s="127" t="s">
        <v>331</v>
      </c>
      <c r="Q108" s="127" t="s">
        <v>331</v>
      </c>
      <c r="R108" s="127" t="s">
        <v>331</v>
      </c>
      <c r="T108" s="127" t="s">
        <v>331</v>
      </c>
      <c r="U108" s="127" t="s">
        <v>331</v>
      </c>
      <c r="V108" s="127" t="s">
        <v>331</v>
      </c>
      <c r="W108" s="127" t="s">
        <v>331</v>
      </c>
      <c r="X108" s="127" t="s">
        <v>331</v>
      </c>
      <c r="Y108" s="127" t="s">
        <v>331</v>
      </c>
      <c r="Z108" s="127" t="s">
        <v>331</v>
      </c>
      <c r="AA108" s="127" t="s">
        <v>331</v>
      </c>
      <c r="AB108" s="17"/>
    </row>
    <row r="109" spans="1:28">
      <c r="A109" s="144" t="s">
        <v>381</v>
      </c>
      <c r="B109" s="127" t="s">
        <v>331</v>
      </c>
      <c r="C109" s="127" t="s">
        <v>331</v>
      </c>
      <c r="D109" s="127" t="s">
        <v>331</v>
      </c>
      <c r="E109" s="127" t="s">
        <v>331</v>
      </c>
      <c r="F109" s="127" t="s">
        <v>331</v>
      </c>
      <c r="G109" s="127" t="s">
        <v>331</v>
      </c>
      <c r="H109" s="127" t="s">
        <v>331</v>
      </c>
      <c r="I109" s="127" t="s">
        <v>331</v>
      </c>
      <c r="K109" s="127" t="s">
        <v>331</v>
      </c>
      <c r="L109" s="127" t="s">
        <v>331</v>
      </c>
      <c r="M109" s="127" t="s">
        <v>331</v>
      </c>
      <c r="N109" s="127" t="s">
        <v>331</v>
      </c>
      <c r="O109" s="127" t="s">
        <v>331</v>
      </c>
      <c r="P109" s="127" t="s">
        <v>331</v>
      </c>
      <c r="Q109" s="127" t="s">
        <v>331</v>
      </c>
      <c r="R109" s="127" t="s">
        <v>331</v>
      </c>
      <c r="T109" s="127" t="s">
        <v>331</v>
      </c>
      <c r="U109" s="127" t="s">
        <v>331</v>
      </c>
      <c r="V109" s="127" t="s">
        <v>331</v>
      </c>
      <c r="W109" s="127" t="s">
        <v>331</v>
      </c>
      <c r="X109" s="127" t="s">
        <v>331</v>
      </c>
      <c r="Y109" s="127" t="s">
        <v>331</v>
      </c>
      <c r="Z109" s="127" t="s">
        <v>331</v>
      </c>
      <c r="AA109" s="127" t="s">
        <v>331</v>
      </c>
      <c r="AB109" s="17"/>
    </row>
    <row r="110" spans="1:28">
      <c r="A110" s="144" t="s">
        <v>450</v>
      </c>
      <c r="B110" s="127" t="s">
        <v>331</v>
      </c>
      <c r="C110" s="127" t="s">
        <v>331</v>
      </c>
      <c r="D110" s="127" t="s">
        <v>331</v>
      </c>
      <c r="E110" s="127" t="s">
        <v>331</v>
      </c>
      <c r="F110" s="127" t="s">
        <v>331</v>
      </c>
      <c r="G110" s="127" t="s">
        <v>331</v>
      </c>
      <c r="H110" s="127" t="s">
        <v>331</v>
      </c>
      <c r="I110" s="127" t="s">
        <v>331</v>
      </c>
      <c r="K110" s="127" t="s">
        <v>331</v>
      </c>
      <c r="L110" s="127" t="s">
        <v>331</v>
      </c>
      <c r="M110" s="127" t="s">
        <v>331</v>
      </c>
      <c r="N110" s="127" t="s">
        <v>331</v>
      </c>
      <c r="O110" s="127" t="s">
        <v>331</v>
      </c>
      <c r="P110" s="127" t="s">
        <v>331</v>
      </c>
      <c r="Q110" s="127" t="s">
        <v>331</v>
      </c>
      <c r="R110" s="127" t="s">
        <v>331</v>
      </c>
      <c r="T110" s="127" t="s">
        <v>331</v>
      </c>
      <c r="U110" s="127" t="s">
        <v>331</v>
      </c>
      <c r="V110" s="127" t="s">
        <v>331</v>
      </c>
      <c r="W110" s="127" t="s">
        <v>331</v>
      </c>
      <c r="X110" s="127" t="s">
        <v>331</v>
      </c>
      <c r="Y110" s="127" t="s">
        <v>331</v>
      </c>
      <c r="Z110" s="127" t="s">
        <v>331</v>
      </c>
      <c r="AA110" s="127" t="s">
        <v>331</v>
      </c>
      <c r="AB110" s="17"/>
    </row>
    <row r="111" spans="1:28">
      <c r="A111" s="144" t="s">
        <v>382</v>
      </c>
      <c r="B111" s="533" t="s">
        <v>766</v>
      </c>
      <c r="C111" s="533"/>
      <c r="D111" s="533"/>
      <c r="E111" s="533"/>
      <c r="F111" s="533"/>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17"/>
    </row>
    <row r="112" spans="1:28">
      <c r="A112" s="144" t="s">
        <v>383</v>
      </c>
      <c r="B112" s="127" t="s">
        <v>331</v>
      </c>
      <c r="C112" s="127" t="s">
        <v>331</v>
      </c>
      <c r="D112" s="127" t="s">
        <v>331</v>
      </c>
      <c r="E112" s="127" t="s">
        <v>331</v>
      </c>
      <c r="F112" s="127" t="s">
        <v>331</v>
      </c>
      <c r="G112" s="127" t="s">
        <v>331</v>
      </c>
      <c r="H112" s="127" t="s">
        <v>331</v>
      </c>
      <c r="I112" s="127" t="s">
        <v>331</v>
      </c>
      <c r="K112" s="127" t="s">
        <v>331</v>
      </c>
      <c r="L112" s="127" t="s">
        <v>331</v>
      </c>
      <c r="M112" s="127" t="s">
        <v>331</v>
      </c>
      <c r="N112" s="127" t="s">
        <v>331</v>
      </c>
      <c r="O112" s="127" t="s">
        <v>331</v>
      </c>
      <c r="P112" s="127" t="s">
        <v>331</v>
      </c>
      <c r="Q112" s="127" t="s">
        <v>331</v>
      </c>
      <c r="R112" s="127" t="s">
        <v>331</v>
      </c>
      <c r="T112" s="127" t="s">
        <v>331</v>
      </c>
      <c r="U112" s="127" t="s">
        <v>331</v>
      </c>
      <c r="V112" s="127" t="s">
        <v>331</v>
      </c>
      <c r="W112" s="127" t="s">
        <v>331</v>
      </c>
      <c r="X112" s="127" t="s">
        <v>331</v>
      </c>
      <c r="Y112" s="127" t="s">
        <v>331</v>
      </c>
      <c r="Z112" s="127" t="s">
        <v>331</v>
      </c>
      <c r="AA112" s="127" t="s">
        <v>331</v>
      </c>
      <c r="AB112" s="17"/>
    </row>
    <row r="113" spans="1:28">
      <c r="A113" s="144" t="s">
        <v>451</v>
      </c>
      <c r="B113" s="127">
        <v>0</v>
      </c>
      <c r="C113" s="127">
        <v>0</v>
      </c>
      <c r="D113" s="127">
        <v>470719.5</v>
      </c>
      <c r="E113" s="127">
        <v>0</v>
      </c>
      <c r="F113" s="127">
        <v>0</v>
      </c>
      <c r="G113" s="127">
        <v>0</v>
      </c>
      <c r="H113" s="127">
        <v>0</v>
      </c>
      <c r="I113" s="127">
        <v>0</v>
      </c>
      <c r="K113" s="127">
        <v>0</v>
      </c>
      <c r="L113" s="127">
        <v>0</v>
      </c>
      <c r="M113" s="127">
        <v>396555.75</v>
      </c>
      <c r="N113" s="127">
        <v>0</v>
      </c>
      <c r="O113" s="127">
        <v>0</v>
      </c>
      <c r="P113" s="127">
        <v>0</v>
      </c>
      <c r="Q113" s="127">
        <v>0</v>
      </c>
      <c r="R113" s="127">
        <v>0</v>
      </c>
      <c r="T113" s="127">
        <v>0</v>
      </c>
      <c r="U113" s="127">
        <v>0</v>
      </c>
      <c r="V113" s="127">
        <v>63676.5</v>
      </c>
      <c r="W113" s="127">
        <v>0</v>
      </c>
      <c r="X113" s="127">
        <v>0</v>
      </c>
      <c r="Y113" s="127">
        <v>0</v>
      </c>
      <c r="Z113" s="127">
        <v>0</v>
      </c>
      <c r="AA113" s="127">
        <v>0</v>
      </c>
      <c r="AB113" s="17">
        <f t="shared" si="1"/>
        <v>63676.5</v>
      </c>
    </row>
    <row r="114" spans="1:28">
      <c r="A114" s="144" t="s">
        <v>384</v>
      </c>
      <c r="B114" s="533" t="s">
        <v>766</v>
      </c>
      <c r="C114" s="533"/>
      <c r="D114" s="533"/>
      <c r="E114" s="533"/>
      <c r="F114" s="533"/>
      <c r="G114" s="533"/>
      <c r="H114" s="533"/>
      <c r="I114" s="533"/>
      <c r="J114" s="533"/>
      <c r="K114" s="533"/>
      <c r="L114" s="533"/>
      <c r="M114" s="533"/>
      <c r="N114" s="533"/>
      <c r="O114" s="533"/>
      <c r="P114" s="533"/>
      <c r="Q114" s="533"/>
      <c r="R114" s="533"/>
      <c r="S114" s="533"/>
      <c r="T114" s="533"/>
      <c r="U114" s="533"/>
      <c r="V114" s="533"/>
      <c r="W114" s="533"/>
      <c r="X114" s="533"/>
      <c r="Y114" s="533"/>
      <c r="Z114" s="533"/>
      <c r="AA114" s="533"/>
      <c r="AB114" s="17"/>
    </row>
    <row r="115" spans="1:28">
      <c r="A115" s="144" t="s">
        <v>392</v>
      </c>
      <c r="B115" s="127" t="s">
        <v>331</v>
      </c>
      <c r="C115" s="127" t="s">
        <v>331</v>
      </c>
      <c r="D115" s="127" t="s">
        <v>331</v>
      </c>
      <c r="E115" s="127" t="s">
        <v>331</v>
      </c>
      <c r="F115" s="127" t="s">
        <v>331</v>
      </c>
      <c r="G115" s="127" t="s">
        <v>331</v>
      </c>
      <c r="H115" s="127" t="s">
        <v>331</v>
      </c>
      <c r="I115" s="127" t="s">
        <v>331</v>
      </c>
      <c r="K115" s="127" t="s">
        <v>331</v>
      </c>
      <c r="L115" s="127" t="s">
        <v>331</v>
      </c>
      <c r="M115" s="127" t="s">
        <v>331</v>
      </c>
      <c r="N115" s="127" t="s">
        <v>331</v>
      </c>
      <c r="O115" s="127" t="s">
        <v>331</v>
      </c>
      <c r="P115" s="127" t="s">
        <v>331</v>
      </c>
      <c r="Q115" s="127" t="s">
        <v>331</v>
      </c>
      <c r="R115" s="127" t="s">
        <v>331</v>
      </c>
      <c r="T115" s="127" t="s">
        <v>331</v>
      </c>
      <c r="U115" s="127" t="s">
        <v>331</v>
      </c>
      <c r="V115" s="127" t="s">
        <v>331</v>
      </c>
      <c r="W115" s="127" t="s">
        <v>331</v>
      </c>
      <c r="X115" s="127" t="s">
        <v>331</v>
      </c>
      <c r="Y115" s="127" t="s">
        <v>331</v>
      </c>
      <c r="Z115" s="127" t="s">
        <v>331</v>
      </c>
      <c r="AA115" s="127" t="s">
        <v>331</v>
      </c>
      <c r="AB115" s="17"/>
    </row>
    <row r="116" spans="1:28">
      <c r="A116" s="144" t="s">
        <v>385</v>
      </c>
      <c r="B116" s="127" t="s">
        <v>331</v>
      </c>
      <c r="C116" s="127" t="s">
        <v>331</v>
      </c>
      <c r="D116" s="127" t="s">
        <v>331</v>
      </c>
      <c r="E116" s="127" t="s">
        <v>331</v>
      </c>
      <c r="F116" s="127" t="s">
        <v>331</v>
      </c>
      <c r="G116" s="127" t="s">
        <v>331</v>
      </c>
      <c r="H116" s="127" t="s">
        <v>331</v>
      </c>
      <c r="I116" s="127" t="s">
        <v>331</v>
      </c>
      <c r="K116" s="127" t="s">
        <v>331</v>
      </c>
      <c r="L116" s="127" t="s">
        <v>331</v>
      </c>
      <c r="M116" s="127" t="s">
        <v>331</v>
      </c>
      <c r="N116" s="127" t="s">
        <v>331</v>
      </c>
      <c r="O116" s="127" t="s">
        <v>331</v>
      </c>
      <c r="P116" s="127" t="s">
        <v>331</v>
      </c>
      <c r="Q116" s="127" t="s">
        <v>331</v>
      </c>
      <c r="R116" s="127" t="s">
        <v>331</v>
      </c>
      <c r="T116" s="127" t="s">
        <v>331</v>
      </c>
      <c r="U116" s="127" t="s">
        <v>331</v>
      </c>
      <c r="V116" s="127" t="s">
        <v>331</v>
      </c>
      <c r="W116" s="127" t="s">
        <v>331</v>
      </c>
      <c r="X116" s="127" t="s">
        <v>331</v>
      </c>
      <c r="Y116" s="127" t="s">
        <v>331</v>
      </c>
      <c r="Z116" s="127" t="s">
        <v>331</v>
      </c>
      <c r="AA116" s="127" t="s">
        <v>331</v>
      </c>
      <c r="AB116" s="17"/>
    </row>
    <row r="117" spans="1:28">
      <c r="A117" s="144" t="s">
        <v>452</v>
      </c>
      <c r="B117" s="533" t="s">
        <v>766</v>
      </c>
      <c r="C117" s="533"/>
      <c r="D117" s="533"/>
      <c r="E117" s="533"/>
      <c r="F117" s="533"/>
      <c r="G117" s="533"/>
      <c r="H117" s="533"/>
      <c r="I117" s="533"/>
      <c r="J117" s="533"/>
      <c r="K117" s="533"/>
      <c r="L117" s="533"/>
      <c r="M117" s="533"/>
      <c r="N117" s="533"/>
      <c r="O117" s="533"/>
      <c r="P117" s="533"/>
      <c r="Q117" s="533"/>
      <c r="R117" s="533"/>
      <c r="S117" s="533"/>
      <c r="T117" s="533"/>
      <c r="U117" s="533"/>
      <c r="V117" s="533"/>
      <c r="W117" s="533"/>
      <c r="X117" s="533"/>
      <c r="Y117" s="533"/>
      <c r="Z117" s="533"/>
      <c r="AA117" s="533"/>
      <c r="AB117" s="17"/>
    </row>
    <row r="118" spans="1:28">
      <c r="A118" s="144" t="s">
        <v>453</v>
      </c>
      <c r="B118" s="533" t="s">
        <v>766</v>
      </c>
      <c r="C118" s="533"/>
      <c r="D118" s="533"/>
      <c r="E118" s="533"/>
      <c r="F118" s="533"/>
      <c r="G118" s="533"/>
      <c r="H118" s="533"/>
      <c r="I118" s="533"/>
      <c r="J118" s="533"/>
      <c r="K118" s="533"/>
      <c r="L118" s="533"/>
      <c r="M118" s="533"/>
      <c r="N118" s="533"/>
      <c r="O118" s="533"/>
      <c r="P118" s="533"/>
      <c r="Q118" s="533"/>
      <c r="R118" s="533"/>
      <c r="S118" s="533"/>
      <c r="T118" s="533"/>
      <c r="U118" s="533"/>
      <c r="V118" s="533"/>
      <c r="W118" s="533"/>
      <c r="X118" s="533"/>
      <c r="Y118" s="533"/>
      <c r="Z118" s="533"/>
      <c r="AA118" s="533"/>
      <c r="AB118" s="17"/>
    </row>
    <row r="119" spans="1:28">
      <c r="A119" s="144" t="s">
        <v>454</v>
      </c>
      <c r="B119" s="127" t="s">
        <v>331</v>
      </c>
      <c r="C119" s="127" t="s">
        <v>331</v>
      </c>
      <c r="D119" s="127" t="s">
        <v>331</v>
      </c>
      <c r="E119" s="127" t="s">
        <v>331</v>
      </c>
      <c r="F119" s="127" t="s">
        <v>331</v>
      </c>
      <c r="G119" s="127" t="s">
        <v>331</v>
      </c>
      <c r="H119" s="127" t="s">
        <v>331</v>
      </c>
      <c r="I119" s="127" t="s">
        <v>331</v>
      </c>
      <c r="K119" s="127" t="s">
        <v>331</v>
      </c>
      <c r="L119" s="127" t="s">
        <v>331</v>
      </c>
      <c r="M119" s="127" t="s">
        <v>331</v>
      </c>
      <c r="N119" s="127" t="s">
        <v>331</v>
      </c>
      <c r="O119" s="127" t="s">
        <v>331</v>
      </c>
      <c r="P119" s="127" t="s">
        <v>331</v>
      </c>
      <c r="Q119" s="127" t="s">
        <v>331</v>
      </c>
      <c r="R119" s="127" t="s">
        <v>331</v>
      </c>
      <c r="T119" s="127" t="s">
        <v>331</v>
      </c>
      <c r="U119" s="127" t="s">
        <v>331</v>
      </c>
      <c r="V119" s="127" t="s">
        <v>331</v>
      </c>
      <c r="W119" s="127" t="s">
        <v>331</v>
      </c>
      <c r="X119" s="127" t="s">
        <v>331</v>
      </c>
      <c r="Y119" s="127" t="s">
        <v>331</v>
      </c>
      <c r="Z119" s="127" t="s">
        <v>331</v>
      </c>
      <c r="AA119" s="127" t="s">
        <v>331</v>
      </c>
      <c r="AB119" s="17"/>
    </row>
    <row r="120" spans="1:28">
      <c r="A120" s="144" t="s">
        <v>479</v>
      </c>
      <c r="B120" s="127" t="s">
        <v>331</v>
      </c>
      <c r="C120" s="127" t="s">
        <v>331</v>
      </c>
      <c r="D120" s="127" t="s">
        <v>331</v>
      </c>
      <c r="E120" s="127" t="s">
        <v>331</v>
      </c>
      <c r="F120" s="127" t="s">
        <v>331</v>
      </c>
      <c r="G120" s="127" t="s">
        <v>331</v>
      </c>
      <c r="H120" s="127" t="s">
        <v>331</v>
      </c>
      <c r="I120" s="127" t="s">
        <v>331</v>
      </c>
      <c r="K120" s="127" t="s">
        <v>331</v>
      </c>
      <c r="L120" s="127" t="s">
        <v>331</v>
      </c>
      <c r="M120" s="127" t="s">
        <v>331</v>
      </c>
      <c r="N120" s="127" t="s">
        <v>331</v>
      </c>
      <c r="O120" s="127" t="s">
        <v>331</v>
      </c>
      <c r="P120" s="127" t="s">
        <v>331</v>
      </c>
      <c r="Q120" s="127" t="s">
        <v>331</v>
      </c>
      <c r="R120" s="127" t="s">
        <v>331</v>
      </c>
      <c r="T120" s="127" t="s">
        <v>331</v>
      </c>
      <c r="U120" s="127" t="s">
        <v>331</v>
      </c>
      <c r="V120" s="127" t="s">
        <v>331</v>
      </c>
      <c r="W120" s="127" t="s">
        <v>331</v>
      </c>
      <c r="X120" s="127" t="s">
        <v>331</v>
      </c>
      <c r="Y120" s="127" t="s">
        <v>331</v>
      </c>
      <c r="Z120" s="127" t="s">
        <v>331</v>
      </c>
      <c r="AA120" s="127" t="s">
        <v>331</v>
      </c>
      <c r="AB120" s="17"/>
    </row>
    <row r="121" spans="1:28">
      <c r="A121" s="144" t="s">
        <v>386</v>
      </c>
      <c r="B121" s="127" t="s">
        <v>331</v>
      </c>
      <c r="C121" s="127" t="s">
        <v>331</v>
      </c>
      <c r="D121" s="127" t="s">
        <v>331</v>
      </c>
      <c r="E121" s="127" t="s">
        <v>331</v>
      </c>
      <c r="F121" s="127" t="s">
        <v>331</v>
      </c>
      <c r="G121" s="127" t="s">
        <v>331</v>
      </c>
      <c r="H121" s="127" t="s">
        <v>331</v>
      </c>
      <c r="I121" s="127" t="s">
        <v>331</v>
      </c>
      <c r="K121" s="127" t="s">
        <v>331</v>
      </c>
      <c r="L121" s="127" t="s">
        <v>331</v>
      </c>
      <c r="M121" s="127" t="s">
        <v>331</v>
      </c>
      <c r="N121" s="127" t="s">
        <v>331</v>
      </c>
      <c r="O121" s="127" t="s">
        <v>331</v>
      </c>
      <c r="P121" s="127" t="s">
        <v>331</v>
      </c>
      <c r="Q121" s="127" t="s">
        <v>331</v>
      </c>
      <c r="R121" s="127" t="s">
        <v>331</v>
      </c>
      <c r="T121" s="127" t="s">
        <v>331</v>
      </c>
      <c r="U121" s="127" t="s">
        <v>331</v>
      </c>
      <c r="V121" s="127" t="s">
        <v>331</v>
      </c>
      <c r="W121" s="127" t="s">
        <v>331</v>
      </c>
      <c r="X121" s="127" t="s">
        <v>331</v>
      </c>
      <c r="Y121" s="127" t="s">
        <v>331</v>
      </c>
      <c r="Z121" s="127" t="s">
        <v>331</v>
      </c>
      <c r="AA121" s="127" t="s">
        <v>331</v>
      </c>
      <c r="AB121" s="17"/>
    </row>
    <row r="122" spans="1:28">
      <c r="A122" s="144" t="s">
        <v>455</v>
      </c>
      <c r="B122" s="127" t="s">
        <v>331</v>
      </c>
      <c r="C122" s="127" t="s">
        <v>331</v>
      </c>
      <c r="D122" s="127" t="s">
        <v>331</v>
      </c>
      <c r="E122" s="127" t="s">
        <v>331</v>
      </c>
      <c r="F122" s="127" t="s">
        <v>331</v>
      </c>
      <c r="G122" s="127" t="s">
        <v>331</v>
      </c>
      <c r="H122" s="127" t="s">
        <v>331</v>
      </c>
      <c r="I122" s="127" t="s">
        <v>331</v>
      </c>
      <c r="K122" s="127" t="s">
        <v>331</v>
      </c>
      <c r="L122" s="127" t="s">
        <v>331</v>
      </c>
      <c r="M122" s="127" t="s">
        <v>331</v>
      </c>
      <c r="N122" s="127" t="s">
        <v>331</v>
      </c>
      <c r="O122" s="127" t="s">
        <v>331</v>
      </c>
      <c r="P122" s="127" t="s">
        <v>331</v>
      </c>
      <c r="Q122" s="127" t="s">
        <v>331</v>
      </c>
      <c r="R122" s="127" t="s">
        <v>331</v>
      </c>
      <c r="T122" s="127" t="s">
        <v>331</v>
      </c>
      <c r="U122" s="127" t="s">
        <v>331</v>
      </c>
      <c r="V122" s="127" t="s">
        <v>331</v>
      </c>
      <c r="W122" s="127" t="s">
        <v>331</v>
      </c>
      <c r="X122" s="127" t="s">
        <v>331</v>
      </c>
      <c r="Y122" s="127" t="s">
        <v>331</v>
      </c>
      <c r="Z122" s="127" t="s">
        <v>331</v>
      </c>
      <c r="AA122" s="127" t="s">
        <v>331</v>
      </c>
      <c r="AB122" s="17"/>
    </row>
    <row r="123" spans="1:28">
      <c r="A123" s="144" t="s">
        <v>387</v>
      </c>
      <c r="B123" s="533" t="s">
        <v>766</v>
      </c>
      <c r="C123" s="533"/>
      <c r="D123" s="533"/>
      <c r="E123" s="533"/>
      <c r="F123" s="533"/>
      <c r="G123" s="533"/>
      <c r="H123" s="533"/>
      <c r="I123" s="533"/>
      <c r="J123" s="533"/>
      <c r="K123" s="533"/>
      <c r="L123" s="533"/>
      <c r="M123" s="533"/>
      <c r="N123" s="533"/>
      <c r="O123" s="533"/>
      <c r="P123" s="533"/>
      <c r="Q123" s="533"/>
      <c r="R123" s="533"/>
      <c r="S123" s="533"/>
      <c r="T123" s="533"/>
      <c r="U123" s="533"/>
      <c r="V123" s="533"/>
      <c r="W123" s="533"/>
      <c r="X123" s="533"/>
      <c r="Y123" s="533"/>
      <c r="Z123" s="533"/>
      <c r="AA123" s="533"/>
      <c r="AB123" s="17"/>
    </row>
    <row r="124" spans="1:28">
      <c r="A124" s="144" t="s">
        <v>456</v>
      </c>
      <c r="B124" s="127" t="s">
        <v>331</v>
      </c>
      <c r="C124" s="127" t="s">
        <v>331</v>
      </c>
      <c r="D124" s="127" t="s">
        <v>331</v>
      </c>
      <c r="E124" s="127" t="s">
        <v>331</v>
      </c>
      <c r="F124" s="127" t="s">
        <v>331</v>
      </c>
      <c r="G124" s="127" t="s">
        <v>331</v>
      </c>
      <c r="H124" s="127" t="s">
        <v>331</v>
      </c>
      <c r="I124" s="127" t="s">
        <v>331</v>
      </c>
      <c r="K124" s="127" t="s">
        <v>331</v>
      </c>
      <c r="L124" s="127" t="s">
        <v>331</v>
      </c>
      <c r="M124" s="127" t="s">
        <v>331</v>
      </c>
      <c r="N124" s="127" t="s">
        <v>331</v>
      </c>
      <c r="O124" s="127" t="s">
        <v>331</v>
      </c>
      <c r="P124" s="127" t="s">
        <v>331</v>
      </c>
      <c r="Q124" s="127" t="s">
        <v>331</v>
      </c>
      <c r="R124" s="127" t="s">
        <v>331</v>
      </c>
      <c r="T124" s="127" t="s">
        <v>331</v>
      </c>
      <c r="U124" s="127" t="s">
        <v>331</v>
      </c>
      <c r="V124" s="127" t="s">
        <v>331</v>
      </c>
      <c r="W124" s="127" t="s">
        <v>331</v>
      </c>
      <c r="X124" s="127" t="s">
        <v>331</v>
      </c>
      <c r="Y124" s="127" t="s">
        <v>331</v>
      </c>
      <c r="Z124" s="127" t="s">
        <v>331</v>
      </c>
      <c r="AA124" s="127" t="s">
        <v>331</v>
      </c>
      <c r="AB124" s="17"/>
    </row>
    <row r="125" spans="1:28">
      <c r="A125" s="144" t="s">
        <v>457</v>
      </c>
      <c r="B125" s="533" t="s">
        <v>766</v>
      </c>
      <c r="C125" s="533"/>
      <c r="D125" s="533"/>
      <c r="E125" s="533"/>
      <c r="F125" s="533"/>
      <c r="G125" s="533"/>
      <c r="H125" s="533"/>
      <c r="I125" s="533"/>
      <c r="J125" s="533"/>
      <c r="K125" s="533"/>
      <c r="L125" s="533"/>
      <c r="M125" s="533"/>
      <c r="N125" s="533"/>
      <c r="O125" s="533"/>
      <c r="P125" s="533"/>
      <c r="Q125" s="533"/>
      <c r="R125" s="533"/>
      <c r="S125" s="533"/>
      <c r="T125" s="533"/>
      <c r="U125" s="533"/>
      <c r="V125" s="533"/>
      <c r="W125" s="533"/>
      <c r="X125" s="533"/>
      <c r="Y125" s="533"/>
      <c r="Z125" s="533"/>
      <c r="AA125" s="533"/>
      <c r="AB125" s="17"/>
    </row>
    <row r="126" spans="1:28">
      <c r="A126" s="144" t="s">
        <v>458</v>
      </c>
      <c r="B126" s="127" t="s">
        <v>331</v>
      </c>
      <c r="C126" s="127" t="s">
        <v>331</v>
      </c>
      <c r="D126" s="127" t="s">
        <v>331</v>
      </c>
      <c r="E126" s="127" t="s">
        <v>331</v>
      </c>
      <c r="F126" s="127" t="s">
        <v>331</v>
      </c>
      <c r="G126" s="127" t="s">
        <v>331</v>
      </c>
      <c r="H126" s="127" t="s">
        <v>331</v>
      </c>
      <c r="I126" s="127" t="s">
        <v>331</v>
      </c>
      <c r="K126" s="127" t="s">
        <v>331</v>
      </c>
      <c r="L126" s="127" t="s">
        <v>331</v>
      </c>
      <c r="M126" s="127" t="s">
        <v>331</v>
      </c>
      <c r="N126" s="127" t="s">
        <v>331</v>
      </c>
      <c r="O126" s="127" t="s">
        <v>331</v>
      </c>
      <c r="P126" s="127" t="s">
        <v>331</v>
      </c>
      <c r="Q126" s="127" t="s">
        <v>331</v>
      </c>
      <c r="R126" s="127" t="s">
        <v>331</v>
      </c>
      <c r="T126" s="127" t="s">
        <v>331</v>
      </c>
      <c r="U126" s="127" t="s">
        <v>331</v>
      </c>
      <c r="V126" s="127" t="s">
        <v>331</v>
      </c>
      <c r="W126" s="127" t="s">
        <v>331</v>
      </c>
      <c r="X126" s="127" t="s">
        <v>331</v>
      </c>
      <c r="Y126" s="127" t="s">
        <v>331</v>
      </c>
      <c r="Z126" s="127" t="s">
        <v>331</v>
      </c>
      <c r="AA126" s="127" t="s">
        <v>331</v>
      </c>
      <c r="AB126" s="17"/>
    </row>
    <row r="127" spans="1:28">
      <c r="A127" s="144" t="s">
        <v>459</v>
      </c>
      <c r="B127" s="533" t="s">
        <v>766</v>
      </c>
      <c r="C127" s="533"/>
      <c r="D127" s="533"/>
      <c r="E127" s="533"/>
      <c r="F127" s="533"/>
      <c r="G127" s="533"/>
      <c r="H127" s="533"/>
      <c r="I127" s="533"/>
      <c r="J127" s="533"/>
      <c r="K127" s="533"/>
      <c r="L127" s="533"/>
      <c r="M127" s="533"/>
      <c r="N127" s="533"/>
      <c r="O127" s="533"/>
      <c r="P127" s="533"/>
      <c r="Q127" s="533"/>
      <c r="R127" s="533"/>
      <c r="S127" s="533"/>
      <c r="T127" s="533"/>
      <c r="U127" s="533"/>
      <c r="V127" s="533"/>
      <c r="W127" s="533"/>
      <c r="X127" s="533"/>
      <c r="Y127" s="533"/>
      <c r="Z127" s="533"/>
      <c r="AA127" s="533"/>
      <c r="AB127" s="17"/>
    </row>
    <row r="128" spans="1:28">
      <c r="A128" s="144" t="s">
        <v>460</v>
      </c>
      <c r="B128" s="127" t="s">
        <v>331</v>
      </c>
      <c r="C128" s="127" t="s">
        <v>331</v>
      </c>
      <c r="D128" s="127" t="s">
        <v>331</v>
      </c>
      <c r="E128" s="127" t="s">
        <v>331</v>
      </c>
      <c r="F128" s="127" t="s">
        <v>331</v>
      </c>
      <c r="G128" s="127" t="s">
        <v>331</v>
      </c>
      <c r="H128" s="127" t="s">
        <v>331</v>
      </c>
      <c r="I128" s="127" t="s">
        <v>331</v>
      </c>
      <c r="K128" s="127" t="s">
        <v>331</v>
      </c>
      <c r="L128" s="127" t="s">
        <v>331</v>
      </c>
      <c r="M128" s="127" t="s">
        <v>331</v>
      </c>
      <c r="N128" s="127" t="s">
        <v>331</v>
      </c>
      <c r="O128" s="127" t="s">
        <v>331</v>
      </c>
      <c r="P128" s="127" t="s">
        <v>331</v>
      </c>
      <c r="Q128" s="127" t="s">
        <v>331</v>
      </c>
      <c r="R128" s="127" t="s">
        <v>331</v>
      </c>
      <c r="T128" s="127" t="s">
        <v>331</v>
      </c>
      <c r="U128" s="127" t="s">
        <v>331</v>
      </c>
      <c r="V128" s="127" t="s">
        <v>331</v>
      </c>
      <c r="W128" s="127" t="s">
        <v>331</v>
      </c>
      <c r="X128" s="127" t="s">
        <v>331</v>
      </c>
      <c r="Y128" s="127" t="s">
        <v>331</v>
      </c>
      <c r="Z128" s="127" t="s">
        <v>331</v>
      </c>
      <c r="AA128" s="127" t="s">
        <v>331</v>
      </c>
      <c r="AB128" s="17"/>
    </row>
    <row r="129" spans="1:28">
      <c r="A129" s="144" t="s">
        <v>461</v>
      </c>
      <c r="B129" s="533" t="s">
        <v>766</v>
      </c>
      <c r="C129" s="533"/>
      <c r="D129" s="533"/>
      <c r="E129" s="533"/>
      <c r="F129" s="533"/>
      <c r="G129" s="533"/>
      <c r="H129" s="533"/>
      <c r="I129" s="533"/>
      <c r="J129" s="533"/>
      <c r="K129" s="533"/>
      <c r="L129" s="533"/>
      <c r="M129" s="533"/>
      <c r="N129" s="533"/>
      <c r="O129" s="533"/>
      <c r="P129" s="533"/>
      <c r="Q129" s="533"/>
      <c r="R129" s="533"/>
      <c r="S129" s="533"/>
      <c r="T129" s="533"/>
      <c r="U129" s="533"/>
      <c r="V129" s="533"/>
      <c r="W129" s="533"/>
      <c r="X129" s="533"/>
      <c r="Y129" s="533"/>
      <c r="Z129" s="533"/>
      <c r="AA129" s="533"/>
      <c r="AB129" s="17"/>
    </row>
    <row r="130" spans="1:28">
      <c r="A130" s="144" t="s">
        <v>462</v>
      </c>
      <c r="B130" s="127" t="s">
        <v>331</v>
      </c>
      <c r="C130" s="127" t="s">
        <v>331</v>
      </c>
      <c r="D130" s="127" t="s">
        <v>331</v>
      </c>
      <c r="E130" s="127" t="s">
        <v>331</v>
      </c>
      <c r="F130" s="127" t="s">
        <v>331</v>
      </c>
      <c r="G130" s="127" t="s">
        <v>331</v>
      </c>
      <c r="H130" s="127" t="s">
        <v>331</v>
      </c>
      <c r="I130" s="127" t="s">
        <v>331</v>
      </c>
      <c r="K130" s="127" t="s">
        <v>331</v>
      </c>
      <c r="L130" s="127" t="s">
        <v>331</v>
      </c>
      <c r="M130" s="127" t="s">
        <v>331</v>
      </c>
      <c r="N130" s="127" t="s">
        <v>331</v>
      </c>
      <c r="O130" s="127" t="s">
        <v>331</v>
      </c>
      <c r="P130" s="127" t="s">
        <v>331</v>
      </c>
      <c r="Q130" s="127" t="s">
        <v>331</v>
      </c>
      <c r="R130" s="127" t="s">
        <v>331</v>
      </c>
      <c r="T130" s="127" t="s">
        <v>331</v>
      </c>
      <c r="U130" s="127" t="s">
        <v>331</v>
      </c>
      <c r="V130" s="127" t="s">
        <v>331</v>
      </c>
      <c r="W130" s="127" t="s">
        <v>331</v>
      </c>
      <c r="X130" s="127" t="s">
        <v>331</v>
      </c>
      <c r="Y130" s="127" t="s">
        <v>331</v>
      </c>
      <c r="Z130" s="127" t="s">
        <v>331</v>
      </c>
      <c r="AA130" s="127" t="s">
        <v>331</v>
      </c>
      <c r="AB130" s="17"/>
    </row>
    <row r="131" spans="1:28">
      <c r="A131" s="144" t="s">
        <v>478</v>
      </c>
      <c r="B131" s="127" t="s">
        <v>331</v>
      </c>
      <c r="C131" s="127" t="s">
        <v>331</v>
      </c>
      <c r="D131" s="127" t="s">
        <v>331</v>
      </c>
      <c r="E131" s="127" t="s">
        <v>331</v>
      </c>
      <c r="F131" s="127" t="s">
        <v>331</v>
      </c>
      <c r="G131" s="127" t="s">
        <v>331</v>
      </c>
      <c r="H131" s="127" t="s">
        <v>331</v>
      </c>
      <c r="I131" s="127" t="s">
        <v>331</v>
      </c>
      <c r="K131" s="127" t="s">
        <v>331</v>
      </c>
      <c r="L131" s="127" t="s">
        <v>331</v>
      </c>
      <c r="M131" s="127" t="s">
        <v>331</v>
      </c>
      <c r="N131" s="127" t="s">
        <v>331</v>
      </c>
      <c r="O131" s="127" t="s">
        <v>331</v>
      </c>
      <c r="P131" s="127" t="s">
        <v>331</v>
      </c>
      <c r="Q131" s="127" t="s">
        <v>331</v>
      </c>
      <c r="R131" s="127" t="s">
        <v>331</v>
      </c>
      <c r="T131" s="127" t="s">
        <v>331</v>
      </c>
      <c r="U131" s="127" t="s">
        <v>331</v>
      </c>
      <c r="V131" s="127" t="s">
        <v>331</v>
      </c>
      <c r="W131" s="127" t="s">
        <v>331</v>
      </c>
      <c r="X131" s="127" t="s">
        <v>331</v>
      </c>
      <c r="Y131" s="127" t="s">
        <v>331</v>
      </c>
      <c r="Z131" s="127" t="s">
        <v>331</v>
      </c>
      <c r="AA131" s="127" t="s">
        <v>331</v>
      </c>
      <c r="AB131" s="17"/>
    </row>
    <row r="132" spans="1:28">
      <c r="A132" s="144" t="s">
        <v>477</v>
      </c>
      <c r="B132" s="127" t="s">
        <v>331</v>
      </c>
      <c r="C132" s="127" t="s">
        <v>331</v>
      </c>
      <c r="D132" s="127" t="s">
        <v>331</v>
      </c>
      <c r="E132" s="127" t="s">
        <v>331</v>
      </c>
      <c r="F132" s="127" t="s">
        <v>331</v>
      </c>
      <c r="G132" s="127" t="s">
        <v>331</v>
      </c>
      <c r="H132" s="127" t="s">
        <v>331</v>
      </c>
      <c r="I132" s="127" t="s">
        <v>331</v>
      </c>
      <c r="K132" s="127" t="s">
        <v>331</v>
      </c>
      <c r="L132" s="127" t="s">
        <v>331</v>
      </c>
      <c r="M132" s="127" t="s">
        <v>331</v>
      </c>
      <c r="N132" s="127" t="s">
        <v>331</v>
      </c>
      <c r="O132" s="127" t="s">
        <v>331</v>
      </c>
      <c r="P132" s="127" t="s">
        <v>331</v>
      </c>
      <c r="Q132" s="127" t="s">
        <v>331</v>
      </c>
      <c r="R132" s="127" t="s">
        <v>331</v>
      </c>
      <c r="T132" s="127" t="s">
        <v>331</v>
      </c>
      <c r="U132" s="127" t="s">
        <v>331</v>
      </c>
      <c r="V132" s="127" t="s">
        <v>331</v>
      </c>
      <c r="W132" s="127" t="s">
        <v>331</v>
      </c>
      <c r="X132" s="127" t="s">
        <v>331</v>
      </c>
      <c r="Y132" s="127" t="s">
        <v>331</v>
      </c>
      <c r="Z132" s="127" t="s">
        <v>331</v>
      </c>
      <c r="AA132" s="127" t="s">
        <v>331</v>
      </c>
      <c r="AB132" s="17"/>
    </row>
    <row r="133" spans="1:28">
      <c r="A133" s="144" t="s">
        <v>480</v>
      </c>
      <c r="B133" s="127" t="s">
        <v>331</v>
      </c>
      <c r="C133" s="127" t="s">
        <v>331</v>
      </c>
      <c r="D133" s="127" t="s">
        <v>331</v>
      </c>
      <c r="E133" s="127" t="s">
        <v>331</v>
      </c>
      <c r="F133" s="127" t="s">
        <v>331</v>
      </c>
      <c r="G133" s="127" t="s">
        <v>331</v>
      </c>
      <c r="H133" s="127" t="s">
        <v>331</v>
      </c>
      <c r="I133" s="127" t="s">
        <v>331</v>
      </c>
      <c r="K133" s="127" t="s">
        <v>331</v>
      </c>
      <c r="L133" s="127" t="s">
        <v>331</v>
      </c>
      <c r="M133" s="127" t="s">
        <v>331</v>
      </c>
      <c r="N133" s="127" t="s">
        <v>331</v>
      </c>
      <c r="O133" s="127" t="s">
        <v>331</v>
      </c>
      <c r="P133" s="127" t="s">
        <v>331</v>
      </c>
      <c r="Q133" s="127" t="s">
        <v>331</v>
      </c>
      <c r="R133" s="127" t="s">
        <v>331</v>
      </c>
      <c r="T133" s="127" t="s">
        <v>331</v>
      </c>
      <c r="U133" s="127" t="s">
        <v>331</v>
      </c>
      <c r="V133" s="127" t="s">
        <v>331</v>
      </c>
      <c r="W133" s="127" t="s">
        <v>331</v>
      </c>
      <c r="X133" s="127" t="s">
        <v>331</v>
      </c>
      <c r="Y133" s="127" t="s">
        <v>331</v>
      </c>
      <c r="Z133" s="127" t="s">
        <v>331</v>
      </c>
      <c r="AA133" s="127" t="s">
        <v>331</v>
      </c>
      <c r="AB133" s="17"/>
    </row>
    <row r="134" spans="1:28">
      <c r="A134" s="144" t="s">
        <v>476</v>
      </c>
      <c r="B134" s="127" t="s">
        <v>331</v>
      </c>
      <c r="C134" s="127" t="s">
        <v>331</v>
      </c>
      <c r="D134" s="127" t="s">
        <v>331</v>
      </c>
      <c r="E134" s="127" t="s">
        <v>331</v>
      </c>
      <c r="F134" s="127" t="s">
        <v>331</v>
      </c>
      <c r="G134" s="127" t="s">
        <v>331</v>
      </c>
      <c r="H134" s="127" t="s">
        <v>331</v>
      </c>
      <c r="I134" s="127" t="s">
        <v>331</v>
      </c>
      <c r="K134" s="127" t="s">
        <v>331</v>
      </c>
      <c r="L134" s="127" t="s">
        <v>331</v>
      </c>
      <c r="M134" s="127" t="s">
        <v>331</v>
      </c>
      <c r="N134" s="127" t="s">
        <v>331</v>
      </c>
      <c r="O134" s="127" t="s">
        <v>331</v>
      </c>
      <c r="P134" s="127" t="s">
        <v>331</v>
      </c>
      <c r="Q134" s="127" t="s">
        <v>331</v>
      </c>
      <c r="R134" s="127" t="s">
        <v>331</v>
      </c>
      <c r="T134" s="127" t="s">
        <v>331</v>
      </c>
      <c r="U134" s="127" t="s">
        <v>331</v>
      </c>
      <c r="V134" s="127" t="s">
        <v>331</v>
      </c>
      <c r="W134" s="127" t="s">
        <v>331</v>
      </c>
      <c r="X134" s="127" t="s">
        <v>331</v>
      </c>
      <c r="Y134" s="127" t="s">
        <v>331</v>
      </c>
      <c r="Z134" s="127" t="s">
        <v>331</v>
      </c>
      <c r="AA134" s="127" t="s">
        <v>331</v>
      </c>
      <c r="AB134" s="17"/>
    </row>
    <row r="135" spans="1:28">
      <c r="A135" s="144" t="s">
        <v>463</v>
      </c>
      <c r="B135" s="127">
        <v>0</v>
      </c>
      <c r="C135" s="127">
        <v>0</v>
      </c>
      <c r="D135" s="127">
        <v>874541.125</v>
      </c>
      <c r="E135" s="127">
        <v>0</v>
      </c>
      <c r="F135" s="127">
        <v>0</v>
      </c>
      <c r="G135" s="127">
        <v>149749.4375</v>
      </c>
      <c r="H135" s="127">
        <v>-15536.23046875</v>
      </c>
      <c r="I135" s="127">
        <v>0</v>
      </c>
      <c r="J135" s="17">
        <f>SUM(B135:I135)</f>
        <v>1008754.33203125</v>
      </c>
      <c r="K135" s="127">
        <v>0</v>
      </c>
      <c r="L135" s="127">
        <v>0</v>
      </c>
      <c r="M135" s="127">
        <v>575553.25</v>
      </c>
      <c r="N135" s="127">
        <v>0</v>
      </c>
      <c r="O135" s="127">
        <v>0</v>
      </c>
      <c r="P135" s="127">
        <v>87981.65625</v>
      </c>
      <c r="Q135" s="127">
        <v>-440.142822265625</v>
      </c>
      <c r="R135" s="127">
        <v>0</v>
      </c>
      <c r="S135" s="17">
        <f>SUM(K135:R135)</f>
        <v>663094.76342773438</v>
      </c>
      <c r="T135" s="127">
        <v>0</v>
      </c>
      <c r="U135" s="127">
        <v>0</v>
      </c>
      <c r="V135" s="127">
        <v>107873.78125</v>
      </c>
      <c r="W135" s="127">
        <v>0</v>
      </c>
      <c r="X135" s="127">
        <v>0</v>
      </c>
      <c r="Y135" s="127">
        <v>87981.65625</v>
      </c>
      <c r="Z135" s="127">
        <v>0</v>
      </c>
      <c r="AA135" s="127">
        <v>0</v>
      </c>
      <c r="AB135" s="17">
        <f t="shared" ref="AB135:AB146" si="2">SUM(T135:AA135)</f>
        <v>195855.4375</v>
      </c>
    </row>
    <row r="136" spans="1:28">
      <c r="A136" s="144" t="s">
        <v>388</v>
      </c>
      <c r="B136" s="533" t="s">
        <v>766</v>
      </c>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17"/>
    </row>
    <row r="137" spans="1:28">
      <c r="A137" s="144" t="s">
        <v>467</v>
      </c>
      <c r="B137" s="533" t="s">
        <v>766</v>
      </c>
      <c r="C137" s="533"/>
      <c r="D137" s="533"/>
      <c r="E137" s="533"/>
      <c r="F137" s="533"/>
      <c r="G137" s="533"/>
      <c r="H137" s="533"/>
      <c r="I137" s="533"/>
      <c r="J137" s="533"/>
      <c r="K137" s="533"/>
      <c r="L137" s="533"/>
      <c r="M137" s="533"/>
      <c r="N137" s="533"/>
      <c r="O137" s="533"/>
      <c r="P137" s="533"/>
      <c r="Q137" s="533"/>
      <c r="R137" s="533"/>
      <c r="S137" s="533"/>
      <c r="T137" s="533"/>
      <c r="U137" s="533"/>
      <c r="V137" s="533"/>
      <c r="W137" s="533"/>
      <c r="X137" s="533"/>
      <c r="Y137" s="533"/>
      <c r="Z137" s="533"/>
      <c r="AA137" s="533"/>
      <c r="AB137" s="17"/>
    </row>
    <row r="138" spans="1:28">
      <c r="A138" s="144" t="s">
        <v>389</v>
      </c>
      <c r="B138" s="533" t="s">
        <v>766</v>
      </c>
      <c r="C138" s="533"/>
      <c r="D138" s="533"/>
      <c r="E138" s="533"/>
      <c r="F138" s="533"/>
      <c r="G138" s="533"/>
      <c r="H138" s="533"/>
      <c r="I138" s="533"/>
      <c r="J138" s="533"/>
      <c r="K138" s="533"/>
      <c r="L138" s="533"/>
      <c r="M138" s="533"/>
      <c r="N138" s="533"/>
      <c r="O138" s="533"/>
      <c r="P138" s="533"/>
      <c r="Q138" s="533"/>
      <c r="R138" s="533"/>
      <c r="S138" s="533"/>
      <c r="T138" s="533"/>
      <c r="U138" s="533"/>
      <c r="V138" s="533"/>
      <c r="W138" s="533"/>
      <c r="X138" s="533"/>
      <c r="Y138" s="533"/>
      <c r="Z138" s="533"/>
      <c r="AA138" s="533"/>
      <c r="AB138" s="17"/>
    </row>
    <row r="139" spans="1:28">
      <c r="A139" s="144" t="s">
        <v>464</v>
      </c>
      <c r="B139" s="533" t="s">
        <v>766</v>
      </c>
      <c r="C139" s="533"/>
      <c r="D139" s="533"/>
      <c r="E139" s="533"/>
      <c r="F139" s="533"/>
      <c r="G139" s="533"/>
      <c r="H139" s="533"/>
      <c r="I139" s="533"/>
      <c r="J139" s="533"/>
      <c r="K139" s="533"/>
      <c r="L139" s="533"/>
      <c r="M139" s="533"/>
      <c r="N139" s="533"/>
      <c r="O139" s="533"/>
      <c r="P139" s="533"/>
      <c r="Q139" s="533"/>
      <c r="R139" s="533"/>
      <c r="S139" s="533"/>
      <c r="T139" s="533"/>
      <c r="U139" s="533"/>
      <c r="V139" s="533"/>
      <c r="W139" s="533"/>
      <c r="X139" s="533"/>
      <c r="Y139" s="533"/>
      <c r="Z139" s="533"/>
      <c r="AA139" s="533"/>
      <c r="AB139" s="17"/>
    </row>
    <row r="140" spans="1:28">
      <c r="A140" s="144" t="s">
        <v>465</v>
      </c>
      <c r="B140" s="533" t="s">
        <v>766</v>
      </c>
      <c r="C140" s="533"/>
      <c r="D140" s="533"/>
      <c r="E140" s="533"/>
      <c r="F140" s="533"/>
      <c r="G140" s="533"/>
      <c r="H140" s="533"/>
      <c r="I140" s="533"/>
      <c r="J140" s="533"/>
      <c r="K140" s="533"/>
      <c r="L140" s="533"/>
      <c r="M140" s="533"/>
      <c r="N140" s="533"/>
      <c r="O140" s="533"/>
      <c r="P140" s="533"/>
      <c r="Q140" s="533"/>
      <c r="R140" s="533"/>
      <c r="S140" s="533"/>
      <c r="T140" s="533"/>
      <c r="U140" s="533"/>
      <c r="V140" s="533"/>
      <c r="W140" s="533"/>
      <c r="X140" s="533"/>
      <c r="Y140" s="533"/>
      <c r="Z140" s="533"/>
      <c r="AA140" s="533"/>
      <c r="AB140" s="17"/>
    </row>
    <row r="141" spans="1:28">
      <c r="A141" s="144" t="s">
        <v>466</v>
      </c>
      <c r="B141" s="533" t="s">
        <v>766</v>
      </c>
      <c r="C141" s="533"/>
      <c r="D141" s="533"/>
      <c r="E141" s="533"/>
      <c r="F141" s="533"/>
      <c r="G141" s="533"/>
      <c r="H141" s="533"/>
      <c r="I141" s="533"/>
      <c r="J141" s="533"/>
      <c r="K141" s="533"/>
      <c r="L141" s="533"/>
      <c r="M141" s="533"/>
      <c r="N141" s="533"/>
      <c r="O141" s="533"/>
      <c r="P141" s="533"/>
      <c r="Q141" s="533"/>
      <c r="R141" s="533"/>
      <c r="S141" s="533"/>
      <c r="T141" s="533"/>
      <c r="U141" s="533"/>
      <c r="V141" s="533"/>
      <c r="W141" s="533"/>
      <c r="X141" s="533"/>
      <c r="Y141" s="533"/>
      <c r="Z141" s="533"/>
      <c r="AA141" s="533"/>
      <c r="AB141" s="17"/>
    </row>
    <row r="142" spans="1:28">
      <c r="A142" s="144" t="s">
        <v>390</v>
      </c>
      <c r="B142" s="533" t="s">
        <v>766</v>
      </c>
      <c r="C142" s="533"/>
      <c r="D142" s="533"/>
      <c r="E142" s="533"/>
      <c r="F142" s="533"/>
      <c r="G142" s="533"/>
      <c r="H142" s="533"/>
      <c r="I142" s="533"/>
      <c r="J142" s="533"/>
      <c r="K142" s="533"/>
      <c r="L142" s="533"/>
      <c r="M142" s="533"/>
      <c r="N142" s="533"/>
      <c r="O142" s="533"/>
      <c r="P142" s="533"/>
      <c r="Q142" s="533"/>
      <c r="R142" s="533"/>
      <c r="S142" s="533"/>
      <c r="T142" s="533"/>
      <c r="U142" s="533"/>
      <c r="V142" s="533"/>
      <c r="W142" s="533"/>
      <c r="X142" s="533"/>
      <c r="Y142" s="533"/>
      <c r="Z142" s="533"/>
      <c r="AA142" s="533"/>
      <c r="AB142" s="17"/>
    </row>
    <row r="143" spans="1:28">
      <c r="A143" s="144" t="s">
        <v>391</v>
      </c>
      <c r="B143" s="127" t="s">
        <v>331</v>
      </c>
      <c r="C143" s="127" t="s">
        <v>331</v>
      </c>
      <c r="D143" s="127" t="s">
        <v>331</v>
      </c>
      <c r="E143" s="127" t="s">
        <v>331</v>
      </c>
      <c r="F143" s="127" t="s">
        <v>331</v>
      </c>
      <c r="G143" s="127" t="s">
        <v>331</v>
      </c>
      <c r="H143" s="127" t="s">
        <v>331</v>
      </c>
      <c r="I143" s="127" t="s">
        <v>331</v>
      </c>
      <c r="K143" s="127" t="s">
        <v>331</v>
      </c>
      <c r="L143" s="127" t="s">
        <v>331</v>
      </c>
      <c r="M143" s="127" t="s">
        <v>331</v>
      </c>
      <c r="N143" s="127" t="s">
        <v>331</v>
      </c>
      <c r="O143" s="127" t="s">
        <v>331</v>
      </c>
      <c r="P143" s="127" t="s">
        <v>331</v>
      </c>
      <c r="Q143" s="127" t="s">
        <v>331</v>
      </c>
      <c r="R143" s="127" t="s">
        <v>331</v>
      </c>
      <c r="T143" s="127" t="s">
        <v>331</v>
      </c>
      <c r="U143" s="127" t="s">
        <v>331</v>
      </c>
      <c r="V143" s="127" t="s">
        <v>331</v>
      </c>
      <c r="W143" s="127" t="s">
        <v>331</v>
      </c>
      <c r="X143" s="127" t="s">
        <v>331</v>
      </c>
      <c r="Y143" s="127" t="s">
        <v>331</v>
      </c>
      <c r="Z143" s="127" t="s">
        <v>331</v>
      </c>
      <c r="AA143" s="127" t="s">
        <v>331</v>
      </c>
      <c r="AB143" s="17"/>
    </row>
    <row r="144" spans="1:28">
      <c r="A144" s="144" t="s">
        <v>468</v>
      </c>
      <c r="B144" s="127" t="s">
        <v>331</v>
      </c>
      <c r="C144" s="127" t="s">
        <v>331</v>
      </c>
      <c r="D144" s="127" t="s">
        <v>331</v>
      </c>
      <c r="E144" s="127" t="s">
        <v>331</v>
      </c>
      <c r="F144" s="127" t="s">
        <v>331</v>
      </c>
      <c r="G144" s="127" t="s">
        <v>331</v>
      </c>
      <c r="H144" s="127" t="s">
        <v>331</v>
      </c>
      <c r="I144" s="127" t="s">
        <v>331</v>
      </c>
      <c r="K144" s="127" t="s">
        <v>331</v>
      </c>
      <c r="L144" s="127" t="s">
        <v>331</v>
      </c>
      <c r="M144" s="127" t="s">
        <v>331</v>
      </c>
      <c r="N144" s="127" t="s">
        <v>331</v>
      </c>
      <c r="O144" s="127" t="s">
        <v>331</v>
      </c>
      <c r="P144" s="127" t="s">
        <v>331</v>
      </c>
      <c r="Q144" s="127" t="s">
        <v>331</v>
      </c>
      <c r="R144" s="127" t="s">
        <v>331</v>
      </c>
      <c r="T144" s="127" t="s">
        <v>331</v>
      </c>
      <c r="U144" s="127" t="s">
        <v>331</v>
      </c>
      <c r="V144" s="127" t="s">
        <v>331</v>
      </c>
      <c r="W144" s="127" t="s">
        <v>331</v>
      </c>
      <c r="X144" s="127" t="s">
        <v>331</v>
      </c>
      <c r="Y144" s="127" t="s">
        <v>331</v>
      </c>
      <c r="Z144" s="127" t="s">
        <v>331</v>
      </c>
      <c r="AA144" s="127" t="s">
        <v>331</v>
      </c>
      <c r="AB144" s="17"/>
    </row>
    <row r="145" spans="1:28">
      <c r="A145" s="144" t="s">
        <v>469</v>
      </c>
      <c r="B145" s="533" t="s">
        <v>766</v>
      </c>
      <c r="C145" s="533"/>
      <c r="D145" s="533"/>
      <c r="E145" s="533"/>
      <c r="F145" s="533"/>
      <c r="G145" s="533"/>
      <c r="H145" s="533"/>
      <c r="I145" s="533"/>
      <c r="J145" s="533"/>
      <c r="K145" s="533"/>
      <c r="L145" s="533"/>
      <c r="M145" s="533"/>
      <c r="N145" s="533"/>
      <c r="O145" s="533"/>
      <c r="P145" s="533"/>
      <c r="Q145" s="533"/>
      <c r="R145" s="533"/>
      <c r="S145" s="533"/>
      <c r="T145" s="533"/>
      <c r="U145" s="533"/>
      <c r="V145" s="533"/>
      <c r="W145" s="533"/>
      <c r="X145" s="533"/>
      <c r="Y145" s="533"/>
      <c r="Z145" s="533"/>
      <c r="AA145" s="533"/>
      <c r="AB145" s="17"/>
    </row>
    <row r="146" spans="1:28">
      <c r="A146" s="144" t="s">
        <v>470</v>
      </c>
      <c r="B146" s="127">
        <v>0</v>
      </c>
      <c r="C146" s="127">
        <v>0</v>
      </c>
      <c r="D146" s="127">
        <v>756449.375</v>
      </c>
      <c r="E146" s="127">
        <v>0</v>
      </c>
      <c r="F146" s="127">
        <v>0</v>
      </c>
      <c r="G146" s="127">
        <v>67827.53125</v>
      </c>
      <c r="H146" s="127">
        <v>0</v>
      </c>
      <c r="I146" s="127">
        <v>0</v>
      </c>
      <c r="J146" s="17">
        <f>SUM(B146:I146)</f>
        <v>824276.90625</v>
      </c>
      <c r="K146" s="127">
        <v>0</v>
      </c>
      <c r="L146" s="127">
        <v>0</v>
      </c>
      <c r="M146" s="127">
        <v>627435.5</v>
      </c>
      <c r="N146" s="127">
        <v>0</v>
      </c>
      <c r="O146" s="127">
        <v>0</v>
      </c>
      <c r="P146" s="127">
        <v>53367.375</v>
      </c>
      <c r="Q146" s="127">
        <v>0</v>
      </c>
      <c r="R146" s="127">
        <v>0</v>
      </c>
      <c r="S146" s="17">
        <f>SUM(K146:R146)</f>
        <v>680802.875</v>
      </c>
      <c r="T146" s="127">
        <v>0</v>
      </c>
      <c r="U146" s="127">
        <v>0</v>
      </c>
      <c r="V146" s="127">
        <v>114237.375</v>
      </c>
      <c r="W146" s="127">
        <v>0</v>
      </c>
      <c r="X146" s="127">
        <v>0</v>
      </c>
      <c r="Y146" s="127">
        <v>11187.09375</v>
      </c>
      <c r="Z146" s="127">
        <v>0</v>
      </c>
      <c r="AA146" s="127">
        <v>0</v>
      </c>
      <c r="AB146" s="17">
        <f t="shared" si="2"/>
        <v>125424.46875</v>
      </c>
    </row>
    <row r="147" spans="1:28" hidden="1">
      <c r="A147" s="144" t="s">
        <v>471</v>
      </c>
      <c r="B147" s="533" t="s">
        <v>766</v>
      </c>
      <c r="C147" s="533"/>
      <c r="D147" s="533"/>
      <c r="E147" s="533"/>
      <c r="F147" s="533"/>
      <c r="G147" s="533"/>
      <c r="H147" s="533"/>
      <c r="I147" s="533"/>
      <c r="J147" s="533"/>
      <c r="K147" s="533"/>
      <c r="L147" s="533"/>
      <c r="M147" s="533"/>
      <c r="N147" s="533"/>
      <c r="O147" s="533"/>
      <c r="P147" s="533"/>
      <c r="Q147" s="533"/>
      <c r="R147" s="533"/>
      <c r="S147" s="533"/>
      <c r="T147" s="533"/>
      <c r="U147" s="533"/>
      <c r="V147" s="533"/>
      <c r="W147" s="533"/>
      <c r="X147" s="533"/>
      <c r="Y147" s="533"/>
      <c r="Z147" s="533"/>
      <c r="AA147" s="533"/>
    </row>
  </sheetData>
  <sortState ref="A5:A143">
    <sortCondition ref="A5:A143"/>
  </sortState>
  <mergeCells count="52">
    <mergeCell ref="B147:AA147"/>
    <mergeCell ref="B139:AA139"/>
    <mergeCell ref="B140:AA140"/>
    <mergeCell ref="B141:AA141"/>
    <mergeCell ref="B142:AA142"/>
    <mergeCell ref="B145:AA145"/>
    <mergeCell ref="B127:AA127"/>
    <mergeCell ref="B129:AA129"/>
    <mergeCell ref="B136:AA136"/>
    <mergeCell ref="B137:AA137"/>
    <mergeCell ref="B138:AA138"/>
    <mergeCell ref="B114:AA114"/>
    <mergeCell ref="B117:AA117"/>
    <mergeCell ref="B118:AA118"/>
    <mergeCell ref="B123:AA123"/>
    <mergeCell ref="B125:AA125"/>
    <mergeCell ref="B96:AA96"/>
    <mergeCell ref="B98:AA98"/>
    <mergeCell ref="B100:AA100"/>
    <mergeCell ref="B107:AA107"/>
    <mergeCell ref="B111:AA111"/>
    <mergeCell ref="B77:AA77"/>
    <mergeCell ref="B79:AA79"/>
    <mergeCell ref="B85:AA85"/>
    <mergeCell ref="B89:AA89"/>
    <mergeCell ref="B90:AA90"/>
    <mergeCell ref="B70:AA70"/>
    <mergeCell ref="B71:AA71"/>
    <mergeCell ref="B72:AA72"/>
    <mergeCell ref="B73:AA73"/>
    <mergeCell ref="B76:AA76"/>
    <mergeCell ref="B52:AA52"/>
    <mergeCell ref="B57:AA57"/>
    <mergeCell ref="B59:AA59"/>
    <mergeCell ref="B64:AA64"/>
    <mergeCell ref="B65:AA65"/>
    <mergeCell ref="B29:AA29"/>
    <mergeCell ref="B38:AA38"/>
    <mergeCell ref="B39:AA39"/>
    <mergeCell ref="B46:AA46"/>
    <mergeCell ref="B47:AA47"/>
    <mergeCell ref="B5:AA5"/>
    <mergeCell ref="B11:AA11"/>
    <mergeCell ref="B14:AA14"/>
    <mergeCell ref="B16:AA16"/>
    <mergeCell ref="B20:AA20"/>
    <mergeCell ref="A1:AA1"/>
    <mergeCell ref="B2:AA2"/>
    <mergeCell ref="A3:A4"/>
    <mergeCell ref="B3:I3"/>
    <mergeCell ref="K3:R3"/>
    <mergeCell ref="T3:AA3"/>
  </mergeCells>
  <printOptions horizontalCentered="1" verticalCentered="1"/>
  <pageMargins left="0.23622047244094491" right="0.23622047244094491" top="0.74803149606299213" bottom="0.74803149606299213" header="0.31496062992125984" footer="0.31496062992125984"/>
  <pageSetup paperSize="9" scale="50" orientation="landscape" horizontalDpi="4294967293" r:id="rId1"/>
  <headerFooter>
    <oddFooter>&amp;L&amp;D&amp;C&amp;A_x000D_&amp;1#&amp;"Calibri"&amp;10&amp;K000000 Classificazione: C3 - Riservato&amp;R&amp;N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K163"/>
  <sheetViews>
    <sheetView topLeftCell="A42" zoomScaleNormal="100" zoomScaleSheetLayoutView="100" workbookViewId="0">
      <selection activeCell="N27" sqref="N27"/>
    </sheetView>
  </sheetViews>
  <sheetFormatPr defaultRowHeight="15"/>
  <cols>
    <col min="1" max="1" width="38.28515625" bestFit="1" customWidth="1"/>
    <col min="2" max="2" width="22.85546875" style="17" customWidth="1"/>
    <col min="3" max="3" width="1.7109375" customWidth="1"/>
    <col min="4" max="4" width="29.28515625" customWidth="1"/>
    <col min="5" max="5" width="1.7109375" customWidth="1"/>
    <col min="6" max="9" width="10.7109375" customWidth="1"/>
    <col min="10" max="10" width="1.7109375" customWidth="1"/>
    <col min="11" max="11" width="14.85546875" customWidth="1"/>
  </cols>
  <sheetData>
    <row r="1" spans="1:11">
      <c r="A1" s="478" t="s">
        <v>334</v>
      </c>
      <c r="B1" s="478"/>
      <c r="C1" s="478"/>
      <c r="D1" s="478"/>
      <c r="E1" s="478"/>
      <c r="F1" s="478"/>
      <c r="G1" s="478"/>
      <c r="H1" s="478"/>
      <c r="I1" s="478"/>
      <c r="J1" s="478"/>
      <c r="K1" s="478"/>
    </row>
    <row r="2" spans="1:11">
      <c r="A2" s="96" t="s">
        <v>215</v>
      </c>
      <c r="B2" s="486" t="s">
        <v>289</v>
      </c>
      <c r="C2" s="486"/>
      <c r="D2" s="486"/>
      <c r="E2" s="486"/>
      <c r="F2" s="486"/>
      <c r="G2" s="486"/>
      <c r="H2" s="486"/>
      <c r="I2" s="486"/>
      <c r="J2" s="486"/>
      <c r="K2" s="486"/>
    </row>
    <row r="3" spans="1:11">
      <c r="A3" s="540" t="s">
        <v>240</v>
      </c>
      <c r="B3" s="534" t="s">
        <v>808</v>
      </c>
      <c r="C3" s="21"/>
      <c r="D3" s="536" t="s">
        <v>809</v>
      </c>
      <c r="E3" s="21"/>
      <c r="F3" s="539" t="s">
        <v>218</v>
      </c>
      <c r="G3" s="539"/>
      <c r="H3" s="539"/>
      <c r="I3" s="539"/>
      <c r="J3" s="21"/>
      <c r="K3" s="537" t="s">
        <v>226</v>
      </c>
    </row>
    <row r="4" spans="1:11">
      <c r="A4" s="541"/>
      <c r="B4" s="535"/>
      <c r="C4" s="21"/>
      <c r="D4" s="537"/>
      <c r="E4" s="21"/>
      <c r="F4" s="161" t="s">
        <v>220</v>
      </c>
      <c r="G4" s="161" t="s">
        <v>221</v>
      </c>
      <c r="H4" s="161" t="s">
        <v>223</v>
      </c>
      <c r="I4" s="161" t="s">
        <v>224</v>
      </c>
      <c r="J4" s="21"/>
      <c r="K4" s="538"/>
    </row>
    <row r="5" spans="1:11" hidden="1">
      <c r="A5" s="144" t="s">
        <v>395</v>
      </c>
      <c r="B5" s="507" t="s">
        <v>765</v>
      </c>
      <c r="C5" s="507"/>
      <c r="D5" s="507"/>
      <c r="E5" s="507"/>
      <c r="F5" s="507"/>
      <c r="G5" s="507"/>
      <c r="H5" s="507"/>
      <c r="I5" s="507"/>
      <c r="J5" s="507"/>
      <c r="K5" s="507"/>
    </row>
    <row r="6" spans="1:11">
      <c r="A6" s="144" t="s">
        <v>396</v>
      </c>
      <c r="B6" s="320">
        <v>336923.11729999998</v>
      </c>
      <c r="C6" s="321"/>
      <c r="D6" s="321">
        <v>274640.89730000001</v>
      </c>
      <c r="E6" s="17"/>
      <c r="F6" s="160" t="s">
        <v>330</v>
      </c>
      <c r="G6" s="160" t="s">
        <v>330</v>
      </c>
      <c r="H6" s="160" t="s">
        <v>330</v>
      </c>
      <c r="I6" s="160" t="s">
        <v>330</v>
      </c>
      <c r="J6" s="17"/>
      <c r="K6" s="143">
        <f>D6*0.01</f>
        <v>2746.4089730000001</v>
      </c>
    </row>
    <row r="7" spans="1:11">
      <c r="A7" s="144" t="s">
        <v>490</v>
      </c>
      <c r="B7" s="320">
        <v>402387.01909999998</v>
      </c>
      <c r="C7" s="322"/>
      <c r="D7" s="320">
        <v>305847.19909999997</v>
      </c>
      <c r="E7" s="17"/>
      <c r="F7" s="131" t="s">
        <v>330</v>
      </c>
      <c r="G7" s="131" t="s">
        <v>330</v>
      </c>
      <c r="H7" s="131" t="s">
        <v>330</v>
      </c>
      <c r="I7" s="131" t="s">
        <v>330</v>
      </c>
      <c r="J7" s="17"/>
      <c r="K7" s="128">
        <f>D7*0.01</f>
        <v>3058.4719909999999</v>
      </c>
    </row>
    <row r="8" spans="1:11">
      <c r="A8" s="144" t="s">
        <v>397</v>
      </c>
      <c r="B8" s="320">
        <v>53202.961199999991</v>
      </c>
      <c r="C8" s="321"/>
      <c r="D8" s="321">
        <v>41498.281200000005</v>
      </c>
      <c r="E8" s="17"/>
      <c r="F8" s="131" t="s">
        <v>330</v>
      </c>
      <c r="G8" s="131" t="s">
        <v>330</v>
      </c>
      <c r="H8" s="131" t="s">
        <v>330</v>
      </c>
      <c r="I8" s="131" t="s">
        <v>330</v>
      </c>
      <c r="J8" s="17"/>
      <c r="K8" s="128">
        <f>D8*0.01</f>
        <v>414.98281200000008</v>
      </c>
    </row>
    <row r="9" spans="1:11">
      <c r="A9" s="144" t="s">
        <v>398</v>
      </c>
      <c r="B9" s="320">
        <v>198517.08489999999</v>
      </c>
      <c r="C9" s="321"/>
      <c r="D9" s="321">
        <v>142039.6249</v>
      </c>
      <c r="E9" s="17"/>
      <c r="F9" s="131" t="s">
        <v>330</v>
      </c>
      <c r="G9" s="131" t="s">
        <v>330</v>
      </c>
      <c r="H9" s="131" t="s">
        <v>330</v>
      </c>
      <c r="I9" s="131" t="s">
        <v>330</v>
      </c>
      <c r="J9" s="17"/>
      <c r="K9" s="128">
        <f>D9*0.01</f>
        <v>1420.3962489999999</v>
      </c>
    </row>
    <row r="10" spans="1:11">
      <c r="A10" s="144" t="s">
        <v>339</v>
      </c>
      <c r="B10" s="320">
        <v>133617.20599999998</v>
      </c>
      <c r="C10" s="321"/>
      <c r="D10" s="321">
        <v>104593.40599999999</v>
      </c>
      <c r="E10" s="17"/>
      <c r="F10" s="131" t="s">
        <v>330</v>
      </c>
      <c r="G10" s="131" t="s">
        <v>330</v>
      </c>
      <c r="H10" s="131" t="s">
        <v>330</v>
      </c>
      <c r="I10" s="131" t="s">
        <v>330</v>
      </c>
      <c r="J10" s="17"/>
      <c r="K10" s="128">
        <f t="shared" ref="K10:K77" si="0">D10*0.01</f>
        <v>1045.9340599999998</v>
      </c>
    </row>
    <row r="11" spans="1:11">
      <c r="A11" s="144" t="s">
        <v>399</v>
      </c>
      <c r="B11" s="507" t="s">
        <v>765</v>
      </c>
      <c r="C11" s="507"/>
      <c r="D11" s="507"/>
      <c r="E11" s="507"/>
      <c r="F11" s="507"/>
      <c r="G11" s="507"/>
      <c r="H11" s="507"/>
      <c r="I11" s="507"/>
      <c r="J11" s="507"/>
      <c r="K11" s="507"/>
    </row>
    <row r="12" spans="1:11">
      <c r="A12" s="144" t="s">
        <v>340</v>
      </c>
      <c r="B12" s="320">
        <v>36670.272100000002</v>
      </c>
      <c r="C12" s="321"/>
      <c r="D12" s="321">
        <v>30627.612100000002</v>
      </c>
      <c r="F12" s="131" t="s">
        <v>330</v>
      </c>
      <c r="G12" s="131" t="s">
        <v>330</v>
      </c>
      <c r="H12" s="131" t="s">
        <v>330</v>
      </c>
      <c r="I12" s="131" t="s">
        <v>330</v>
      </c>
      <c r="K12" s="128">
        <f>D12*0.01</f>
        <v>306.27612100000005</v>
      </c>
    </row>
    <row r="13" spans="1:11">
      <c r="A13" s="144" t="s">
        <v>400</v>
      </c>
      <c r="B13" s="320">
        <v>349251.68899999995</v>
      </c>
      <c r="C13" s="321"/>
      <c r="D13" s="321">
        <v>273218.84899999999</v>
      </c>
      <c r="F13" s="131">
        <v>17</v>
      </c>
      <c r="G13" s="131">
        <v>269</v>
      </c>
      <c r="H13" s="131" t="s">
        <v>331</v>
      </c>
      <c r="I13" s="131" t="s">
        <v>331</v>
      </c>
      <c r="K13" s="128">
        <f t="shared" si="0"/>
        <v>2732.18849</v>
      </c>
    </row>
    <row r="14" spans="1:11">
      <c r="A14" s="144" t="s">
        <v>538</v>
      </c>
      <c r="B14" s="127"/>
      <c r="D14" s="143"/>
      <c r="F14" s="131"/>
      <c r="G14" s="131"/>
      <c r="H14" s="131"/>
      <c r="I14" s="131"/>
      <c r="K14" s="128">
        <f t="shared" si="0"/>
        <v>0</v>
      </c>
    </row>
    <row r="15" spans="1:11">
      <c r="A15" s="144" t="s">
        <v>534</v>
      </c>
      <c r="B15" s="127"/>
      <c r="D15" s="143"/>
      <c r="F15" s="131"/>
      <c r="G15" s="131"/>
      <c r="H15" s="131"/>
      <c r="I15" s="131"/>
      <c r="K15" s="128">
        <f t="shared" si="0"/>
        <v>0</v>
      </c>
    </row>
    <row r="16" spans="1:11" hidden="1">
      <c r="A16" s="144" t="s">
        <v>401</v>
      </c>
      <c r="B16" s="507" t="s">
        <v>766</v>
      </c>
      <c r="C16" s="507"/>
      <c r="D16" s="507"/>
      <c r="E16" s="507"/>
      <c r="F16" s="507"/>
      <c r="G16" s="507"/>
      <c r="H16" s="507"/>
      <c r="I16" s="507"/>
      <c r="J16" s="507"/>
      <c r="K16" s="507"/>
    </row>
    <row r="17" spans="1:11">
      <c r="A17" s="144" t="s">
        <v>520</v>
      </c>
      <c r="B17" s="320">
        <v>175545.14939999997</v>
      </c>
      <c r="C17" s="321"/>
      <c r="D17" s="321">
        <v>168979.10939999999</v>
      </c>
      <c r="F17" s="131" t="s">
        <v>330</v>
      </c>
      <c r="G17" s="131" t="s">
        <v>330</v>
      </c>
      <c r="H17" s="131" t="s">
        <v>330</v>
      </c>
      <c r="I17" s="131" t="s">
        <v>330</v>
      </c>
      <c r="K17" s="128" t="s">
        <v>331</v>
      </c>
    </row>
    <row r="18" spans="1:11">
      <c r="A18" s="144" t="s">
        <v>341</v>
      </c>
      <c r="B18" s="320">
        <v>35871.3776</v>
      </c>
      <c r="C18" s="321"/>
      <c r="D18" s="321">
        <v>26926.337599999999</v>
      </c>
      <c r="F18" s="131" t="s">
        <v>330</v>
      </c>
      <c r="G18" s="131" t="s">
        <v>330</v>
      </c>
      <c r="H18" s="131" t="s">
        <v>330</v>
      </c>
      <c r="I18" s="131" t="s">
        <v>330</v>
      </c>
      <c r="K18" s="128">
        <f t="shared" si="0"/>
        <v>269.26337599999999</v>
      </c>
    </row>
    <row r="19" spans="1:11" hidden="1">
      <c r="A19" s="144" t="s">
        <v>402</v>
      </c>
      <c r="B19" s="507" t="s">
        <v>766</v>
      </c>
      <c r="C19" s="507"/>
      <c r="D19" s="507"/>
      <c r="E19" s="507"/>
      <c r="F19" s="507"/>
      <c r="G19" s="507"/>
      <c r="H19" s="507"/>
      <c r="I19" s="507"/>
      <c r="J19" s="507"/>
      <c r="K19" s="507"/>
    </row>
    <row r="20" spans="1:11">
      <c r="A20" s="144" t="s">
        <v>342</v>
      </c>
      <c r="B20" s="320">
        <v>85441.888400000011</v>
      </c>
      <c r="C20" s="321"/>
      <c r="D20" s="321">
        <v>71976.748399999997</v>
      </c>
      <c r="F20" s="131" t="s">
        <v>330</v>
      </c>
      <c r="G20" s="131" t="s">
        <v>330</v>
      </c>
      <c r="H20" s="131" t="s">
        <v>330</v>
      </c>
      <c r="I20" s="131" t="s">
        <v>330</v>
      </c>
      <c r="K20" s="128">
        <f t="shared" si="0"/>
        <v>719.76748399999997</v>
      </c>
    </row>
    <row r="21" spans="1:11">
      <c r="A21" s="144" t="s">
        <v>403</v>
      </c>
      <c r="B21" s="320">
        <v>184001.63159999999</v>
      </c>
      <c r="C21" s="321"/>
      <c r="D21" s="321">
        <v>149553.71160000001</v>
      </c>
      <c r="F21" s="131" t="s">
        <v>330</v>
      </c>
      <c r="G21" s="131" t="s">
        <v>330</v>
      </c>
      <c r="H21" s="131" t="s">
        <v>330</v>
      </c>
      <c r="I21" s="131" t="s">
        <v>330</v>
      </c>
      <c r="K21" s="128">
        <f t="shared" si="0"/>
        <v>1495.5371160000002</v>
      </c>
    </row>
    <row r="22" spans="1:11">
      <c r="A22" s="144" t="s">
        <v>404</v>
      </c>
      <c r="B22" s="320">
        <v>153610.70670000001</v>
      </c>
      <c r="C22" s="321"/>
      <c r="D22" s="321">
        <v>122731.28670000001</v>
      </c>
      <c r="F22" s="131" t="s">
        <v>330</v>
      </c>
      <c r="G22" s="131" t="s">
        <v>330</v>
      </c>
      <c r="H22" s="131" t="s">
        <v>330</v>
      </c>
      <c r="I22" s="131" t="s">
        <v>330</v>
      </c>
      <c r="K22" s="128">
        <f t="shared" si="0"/>
        <v>1227.3128670000001</v>
      </c>
    </row>
    <row r="23" spans="1:11" hidden="1">
      <c r="A23" s="144" t="s">
        <v>343</v>
      </c>
      <c r="B23" s="507" t="s">
        <v>766</v>
      </c>
      <c r="C23" s="507"/>
      <c r="D23" s="507"/>
      <c r="E23" s="507"/>
      <c r="F23" s="507"/>
      <c r="G23" s="507"/>
      <c r="H23" s="507"/>
      <c r="I23" s="507"/>
      <c r="J23" s="507"/>
      <c r="K23" s="507"/>
    </row>
    <row r="24" spans="1:11">
      <c r="A24" s="144" t="s">
        <v>405</v>
      </c>
      <c r="B24" s="320">
        <v>250674.52800000002</v>
      </c>
      <c r="C24" s="321"/>
      <c r="D24" s="321">
        <v>235829.568</v>
      </c>
      <c r="F24" s="131" t="s">
        <v>330</v>
      </c>
      <c r="G24" s="131" t="s">
        <v>330</v>
      </c>
      <c r="H24" s="131" t="s">
        <v>330</v>
      </c>
      <c r="I24" s="131" t="s">
        <v>330</v>
      </c>
      <c r="K24" s="128">
        <f t="shared" si="0"/>
        <v>2358.2956800000002</v>
      </c>
    </row>
    <row r="25" spans="1:11">
      <c r="A25" s="144" t="s">
        <v>344</v>
      </c>
      <c r="B25" s="320">
        <v>122752.58979999999</v>
      </c>
      <c r="C25" s="321"/>
      <c r="D25" s="321">
        <v>83594.249799999991</v>
      </c>
      <c r="F25" s="131" t="s">
        <v>330</v>
      </c>
      <c r="G25" s="131" t="s">
        <v>330</v>
      </c>
      <c r="H25" s="131" t="s">
        <v>330</v>
      </c>
      <c r="I25" s="131" t="s">
        <v>330</v>
      </c>
      <c r="K25" s="128">
        <f t="shared" si="0"/>
        <v>835.94249799999989</v>
      </c>
    </row>
    <row r="26" spans="1:11">
      <c r="A26" s="144" t="s">
        <v>345</v>
      </c>
      <c r="B26" s="320">
        <v>227732.29319999996</v>
      </c>
      <c r="C26" s="321"/>
      <c r="D26" s="321">
        <v>172349.17319999999</v>
      </c>
      <c r="F26" s="158" t="s">
        <v>330</v>
      </c>
      <c r="G26" s="158" t="s">
        <v>330</v>
      </c>
      <c r="H26" s="158" t="s">
        <v>330</v>
      </c>
      <c r="I26" s="158" t="s">
        <v>330</v>
      </c>
      <c r="K26" s="159">
        <f t="shared" si="0"/>
        <v>1723.491732</v>
      </c>
    </row>
    <row r="27" spans="1:11">
      <c r="A27" s="144" t="s">
        <v>346</v>
      </c>
      <c r="B27" s="507" t="s">
        <v>548</v>
      </c>
      <c r="C27" s="507"/>
      <c r="D27" s="507"/>
      <c r="E27" s="507"/>
      <c r="F27" s="507"/>
      <c r="G27" s="507"/>
      <c r="H27" s="507"/>
      <c r="I27" s="507"/>
      <c r="J27" s="507"/>
      <c r="K27" s="507"/>
    </row>
    <row r="28" spans="1:11">
      <c r="A28" s="144" t="s">
        <v>406</v>
      </c>
      <c r="B28" s="320">
        <v>244452.86190000005</v>
      </c>
      <c r="C28" s="321"/>
      <c r="D28" s="321">
        <v>223660.4019</v>
      </c>
      <c r="F28" s="160" t="s">
        <v>330</v>
      </c>
      <c r="G28" s="160" t="s">
        <v>330</v>
      </c>
      <c r="H28" s="160" t="s">
        <v>330</v>
      </c>
      <c r="I28" s="160" t="s">
        <v>330</v>
      </c>
      <c r="K28" s="143">
        <f t="shared" si="0"/>
        <v>2236.6040189999999</v>
      </c>
    </row>
    <row r="29" spans="1:11">
      <c r="A29" s="144" t="s">
        <v>407</v>
      </c>
      <c r="B29" s="320">
        <v>126164.74650000001</v>
      </c>
      <c r="C29" s="321"/>
      <c r="D29" s="321">
        <v>119265.6465</v>
      </c>
      <c r="F29" s="158" t="s">
        <v>330</v>
      </c>
      <c r="G29" s="158" t="s">
        <v>330</v>
      </c>
      <c r="H29" s="158" t="s">
        <v>330</v>
      </c>
      <c r="I29" s="158" t="s">
        <v>330</v>
      </c>
      <c r="K29" s="159">
        <f t="shared" si="0"/>
        <v>1192.656465</v>
      </c>
    </row>
    <row r="30" spans="1:11">
      <c r="A30" s="144" t="s">
        <v>347</v>
      </c>
      <c r="B30" s="507" t="s">
        <v>548</v>
      </c>
      <c r="C30" s="507"/>
      <c r="D30" s="507"/>
      <c r="E30" s="507"/>
      <c r="F30" s="507"/>
      <c r="G30" s="507"/>
      <c r="H30" s="507"/>
      <c r="I30" s="507"/>
      <c r="J30" s="507"/>
      <c r="K30" s="507"/>
    </row>
    <row r="31" spans="1:11">
      <c r="A31" s="144" t="s">
        <v>502</v>
      </c>
      <c r="B31" s="320">
        <v>204816.67689999999</v>
      </c>
      <c r="C31" s="321"/>
      <c r="D31" s="321">
        <v>173937.25690000001</v>
      </c>
      <c r="F31" s="160"/>
      <c r="G31" s="160"/>
      <c r="H31" s="160"/>
      <c r="I31" s="160"/>
      <c r="K31" s="128">
        <f t="shared" si="0"/>
        <v>1739.3725690000001</v>
      </c>
    </row>
    <row r="32" spans="1:11">
      <c r="A32" s="144" t="s">
        <v>475</v>
      </c>
      <c r="B32" s="127"/>
      <c r="D32" s="143"/>
      <c r="F32" s="131" t="s">
        <v>330</v>
      </c>
      <c r="G32" s="131" t="s">
        <v>330</v>
      </c>
      <c r="H32" s="131" t="s">
        <v>330</v>
      </c>
      <c r="I32" s="131" t="s">
        <v>330</v>
      </c>
      <c r="K32" s="128">
        <f t="shared" si="0"/>
        <v>0</v>
      </c>
    </row>
    <row r="33" spans="1:11" hidden="1">
      <c r="A33" s="144" t="s">
        <v>348</v>
      </c>
      <c r="B33" s="507" t="s">
        <v>766</v>
      </c>
      <c r="C33" s="507"/>
      <c r="D33" s="507"/>
      <c r="E33" s="507"/>
      <c r="F33" s="507"/>
      <c r="G33" s="507"/>
      <c r="H33" s="507"/>
      <c r="I33" s="507"/>
      <c r="J33" s="507"/>
      <c r="K33" s="507"/>
    </row>
    <row r="34" spans="1:11">
      <c r="A34" s="144" t="s">
        <v>409</v>
      </c>
      <c r="B34" s="320">
        <v>61690.598400000003</v>
      </c>
      <c r="C34" s="321"/>
      <c r="D34" s="321">
        <v>52555.238399999995</v>
      </c>
      <c r="F34" s="131" t="s">
        <v>330</v>
      </c>
      <c r="G34" s="131" t="s">
        <v>330</v>
      </c>
      <c r="H34" s="131" t="s">
        <v>330</v>
      </c>
      <c r="I34" s="131" t="s">
        <v>330</v>
      </c>
      <c r="K34" s="128">
        <f t="shared" si="0"/>
        <v>525.55238399999996</v>
      </c>
    </row>
    <row r="35" spans="1:11">
      <c r="A35" s="144" t="s">
        <v>349</v>
      </c>
      <c r="B35" s="320">
        <v>68312.73539999999</v>
      </c>
      <c r="C35" s="321"/>
      <c r="D35" s="321">
        <v>51326.6754</v>
      </c>
      <c r="F35" s="131" t="s">
        <v>330</v>
      </c>
      <c r="G35" s="131" t="s">
        <v>330</v>
      </c>
      <c r="H35" s="131" t="s">
        <v>330</v>
      </c>
      <c r="I35" s="131" t="s">
        <v>330</v>
      </c>
      <c r="K35" s="128">
        <f t="shared" si="0"/>
        <v>513.26675399999999</v>
      </c>
    </row>
    <row r="36" spans="1:11">
      <c r="A36" s="144" t="s">
        <v>488</v>
      </c>
      <c r="B36" s="320">
        <v>335390.40669999999</v>
      </c>
      <c r="C36" s="321"/>
      <c r="D36" s="321">
        <v>239231.22670000003</v>
      </c>
      <c r="F36" s="131" t="s">
        <v>330</v>
      </c>
      <c r="G36" s="131" t="s">
        <v>330</v>
      </c>
      <c r="H36" s="131" t="s">
        <v>330</v>
      </c>
      <c r="I36" s="131" t="s">
        <v>330</v>
      </c>
      <c r="K36" s="128">
        <f t="shared" si="0"/>
        <v>2392.3122670000002</v>
      </c>
    </row>
    <row r="37" spans="1:11">
      <c r="A37" s="144" t="s">
        <v>410</v>
      </c>
      <c r="B37" s="320">
        <v>81615.062999999995</v>
      </c>
      <c r="C37" s="321"/>
      <c r="D37" s="321">
        <v>66722.523000000001</v>
      </c>
      <c r="F37" s="131" t="s">
        <v>330</v>
      </c>
      <c r="G37" s="131" t="s">
        <v>330</v>
      </c>
      <c r="H37" s="131" t="s">
        <v>330</v>
      </c>
      <c r="I37" s="131" t="s">
        <v>330</v>
      </c>
      <c r="K37" s="128">
        <f t="shared" si="0"/>
        <v>667.22523000000001</v>
      </c>
    </row>
    <row r="38" spans="1:11">
      <c r="A38" s="144" t="s">
        <v>350</v>
      </c>
      <c r="B38" s="320">
        <v>576630.55949999997</v>
      </c>
      <c r="C38" s="321"/>
      <c r="D38" s="321">
        <v>400917.61950000003</v>
      </c>
      <c r="F38" s="131" t="s">
        <v>330</v>
      </c>
      <c r="G38" s="131" t="s">
        <v>330</v>
      </c>
      <c r="H38" s="131" t="s">
        <v>330</v>
      </c>
      <c r="I38" s="131" t="s">
        <v>330</v>
      </c>
      <c r="K38" s="128">
        <f t="shared" si="0"/>
        <v>4009.1761950000005</v>
      </c>
    </row>
    <row r="39" spans="1:11">
      <c r="A39" s="144" t="s">
        <v>411</v>
      </c>
      <c r="B39" s="320">
        <v>407235.82499999995</v>
      </c>
      <c r="C39" s="321"/>
      <c r="D39" s="321">
        <v>300180.82500000001</v>
      </c>
      <c r="F39" s="131" t="s">
        <v>330</v>
      </c>
      <c r="G39" s="131" t="s">
        <v>330</v>
      </c>
      <c r="H39" s="131" t="s">
        <v>330</v>
      </c>
      <c r="I39" s="131" t="s">
        <v>330</v>
      </c>
      <c r="K39" s="128">
        <f t="shared" si="0"/>
        <v>3001.80825</v>
      </c>
    </row>
    <row r="40" spans="1:11">
      <c r="A40" s="144" t="s">
        <v>412</v>
      </c>
      <c r="B40" s="320">
        <v>491959.40970000002</v>
      </c>
      <c r="C40" s="321"/>
      <c r="D40" s="321">
        <v>450612.3897</v>
      </c>
      <c r="F40" s="131" t="s">
        <v>330</v>
      </c>
      <c r="G40" s="131" t="s">
        <v>330</v>
      </c>
      <c r="H40" s="131" t="s">
        <v>330</v>
      </c>
      <c r="I40" s="131" t="s">
        <v>330</v>
      </c>
      <c r="K40" s="128">
        <f>D40*0.01</f>
        <v>4506.1238970000004</v>
      </c>
    </row>
    <row r="41" spans="1:11">
      <c r="A41" s="144" t="s">
        <v>413</v>
      </c>
      <c r="B41" s="320">
        <v>402598.86920000002</v>
      </c>
      <c r="C41" s="321"/>
      <c r="D41" s="321">
        <v>357588.18920000002</v>
      </c>
      <c r="F41" s="131" t="s">
        <v>330</v>
      </c>
      <c r="G41" s="131" t="s">
        <v>330</v>
      </c>
      <c r="H41" s="131" t="s">
        <v>330</v>
      </c>
      <c r="I41" s="131" t="s">
        <v>330</v>
      </c>
      <c r="K41" s="128">
        <f t="shared" si="0"/>
        <v>3575.8818920000003</v>
      </c>
    </row>
    <row r="42" spans="1:11">
      <c r="A42" s="144" t="s">
        <v>535</v>
      </c>
      <c r="B42" s="127"/>
      <c r="D42" s="143"/>
      <c r="F42" s="131"/>
      <c r="G42" s="131"/>
      <c r="H42" s="131"/>
      <c r="I42" s="131"/>
      <c r="K42" s="128">
        <f t="shared" si="0"/>
        <v>0</v>
      </c>
    </row>
    <row r="43" spans="1:11">
      <c r="A43" s="144" t="s">
        <v>414</v>
      </c>
      <c r="B43" s="320">
        <v>21951.409999999996</v>
      </c>
      <c r="C43" s="321"/>
      <c r="D43" s="321">
        <v>14576.51</v>
      </c>
      <c r="F43" s="131" t="s">
        <v>330</v>
      </c>
      <c r="G43" s="131" t="s">
        <v>330</v>
      </c>
      <c r="H43" s="131" t="s">
        <v>330</v>
      </c>
      <c r="I43" s="131" t="s">
        <v>330</v>
      </c>
      <c r="K43" s="128">
        <f t="shared" si="0"/>
        <v>145.76510000000002</v>
      </c>
    </row>
    <row r="44" spans="1:11" hidden="1">
      <c r="A44" s="144" t="s">
        <v>415</v>
      </c>
      <c r="B44" s="507" t="s">
        <v>766</v>
      </c>
      <c r="C44" s="507"/>
      <c r="D44" s="507"/>
      <c r="E44" s="507"/>
      <c r="F44" s="507"/>
      <c r="G44" s="507"/>
      <c r="H44" s="507"/>
      <c r="I44" s="507"/>
      <c r="J44" s="507"/>
      <c r="K44" s="507"/>
    </row>
    <row r="45" spans="1:11" hidden="1">
      <c r="A45" s="144" t="s">
        <v>351</v>
      </c>
      <c r="B45" s="507" t="s">
        <v>766</v>
      </c>
      <c r="C45" s="507"/>
      <c r="D45" s="507"/>
      <c r="E45" s="507"/>
      <c r="F45" s="507"/>
      <c r="G45" s="507"/>
      <c r="H45" s="507"/>
      <c r="I45" s="507"/>
      <c r="J45" s="507"/>
      <c r="K45" s="507"/>
    </row>
    <row r="46" spans="1:11">
      <c r="A46" s="144" t="s">
        <v>472</v>
      </c>
      <c r="B46" s="320">
        <v>769455.71699999995</v>
      </c>
      <c r="C46" s="321"/>
      <c r="D46" s="321">
        <v>560769.83699999994</v>
      </c>
      <c r="F46" s="131" t="s">
        <v>330</v>
      </c>
      <c r="G46" s="131" t="s">
        <v>330</v>
      </c>
      <c r="H46" s="131" t="s">
        <v>330</v>
      </c>
      <c r="I46" s="131" t="s">
        <v>330</v>
      </c>
      <c r="K46" s="128">
        <f t="shared" si="0"/>
        <v>5607.6983699999992</v>
      </c>
    </row>
    <row r="47" spans="1:11">
      <c r="A47" s="144" t="s">
        <v>352</v>
      </c>
      <c r="B47" s="320">
        <v>78465.815399999978</v>
      </c>
      <c r="C47" s="321"/>
      <c r="D47" s="321">
        <v>61479.755400000002</v>
      </c>
      <c r="F47" s="131" t="s">
        <v>330</v>
      </c>
      <c r="G47" s="131" t="s">
        <v>330</v>
      </c>
      <c r="H47" s="131" t="s">
        <v>330</v>
      </c>
      <c r="I47" s="131" t="s">
        <v>330</v>
      </c>
      <c r="K47" s="128">
        <f t="shared" si="0"/>
        <v>614.79755399999999</v>
      </c>
    </row>
    <row r="48" spans="1:11">
      <c r="A48" s="144" t="s">
        <v>416</v>
      </c>
      <c r="B48" s="320">
        <v>100124.52660000001</v>
      </c>
      <c r="C48" s="321"/>
      <c r="D48" s="321">
        <v>82139.286600000007</v>
      </c>
      <c r="F48" s="131" t="s">
        <v>330</v>
      </c>
      <c r="G48" s="131" t="s">
        <v>330</v>
      </c>
      <c r="H48" s="131" t="s">
        <v>330</v>
      </c>
      <c r="I48" s="131" t="s">
        <v>330</v>
      </c>
      <c r="K48" s="128">
        <f t="shared" si="0"/>
        <v>821.39286600000014</v>
      </c>
    </row>
    <row r="49" spans="1:11">
      <c r="A49" s="144" t="s">
        <v>522</v>
      </c>
      <c r="B49" s="320">
        <v>18836.211600000002</v>
      </c>
      <c r="C49" s="321"/>
      <c r="D49" s="321">
        <v>17123.331600000001</v>
      </c>
      <c r="F49" s="131" t="s">
        <v>330</v>
      </c>
      <c r="G49" s="131" t="s">
        <v>330</v>
      </c>
      <c r="H49" s="131" t="s">
        <v>330</v>
      </c>
      <c r="I49" s="131" t="s">
        <v>330</v>
      </c>
      <c r="K49" s="128">
        <f t="shared" si="0"/>
        <v>171.23331600000003</v>
      </c>
    </row>
    <row r="50" spans="1:11">
      <c r="A50" s="144" t="s">
        <v>533</v>
      </c>
      <c r="B50" s="127"/>
      <c r="D50" s="143"/>
      <c r="F50" s="131" t="s">
        <v>330</v>
      </c>
      <c r="G50" s="131" t="s">
        <v>330</v>
      </c>
      <c r="H50" s="131" t="s">
        <v>330</v>
      </c>
      <c r="I50" s="131" t="s">
        <v>330</v>
      </c>
      <c r="K50" s="128">
        <f t="shared" si="0"/>
        <v>0</v>
      </c>
    </row>
    <row r="51" spans="1:11">
      <c r="A51" s="144" t="s">
        <v>353</v>
      </c>
      <c r="B51" s="320">
        <v>49847.310799999999</v>
      </c>
      <c r="C51" s="321"/>
      <c r="D51" s="321">
        <v>36334.590799999998</v>
      </c>
      <c r="F51" s="131" t="s">
        <v>330</v>
      </c>
      <c r="G51" s="131" t="s">
        <v>330</v>
      </c>
      <c r="H51" s="131" t="s">
        <v>330</v>
      </c>
      <c r="I51" s="131" t="s">
        <v>330</v>
      </c>
      <c r="K51" s="128">
        <f t="shared" si="0"/>
        <v>363.34590800000001</v>
      </c>
    </row>
    <row r="52" spans="1:11">
      <c r="A52" s="144" t="s">
        <v>417</v>
      </c>
      <c r="B52" s="320">
        <v>397068.49729999999</v>
      </c>
      <c r="C52" s="321"/>
      <c r="D52" s="321">
        <v>300909.3173</v>
      </c>
      <c r="F52" s="131" t="s">
        <v>330</v>
      </c>
      <c r="G52" s="131" t="s">
        <v>330</v>
      </c>
      <c r="H52" s="131" t="s">
        <v>330</v>
      </c>
      <c r="I52" s="131" t="s">
        <v>330</v>
      </c>
      <c r="K52" s="128">
        <f t="shared" si="0"/>
        <v>3009.0931730000002</v>
      </c>
    </row>
    <row r="53" spans="1:11">
      <c r="A53" s="144" t="s">
        <v>354</v>
      </c>
      <c r="B53" s="320">
        <v>113481.12900000003</v>
      </c>
      <c r="C53" s="321"/>
      <c r="D53" s="321">
        <v>93640.269</v>
      </c>
      <c r="F53" s="131" t="s">
        <v>330</v>
      </c>
      <c r="G53" s="131" t="s">
        <v>330</v>
      </c>
      <c r="H53" s="131" t="s">
        <v>330</v>
      </c>
      <c r="I53" s="131" t="s">
        <v>330</v>
      </c>
      <c r="K53" s="128">
        <f t="shared" si="0"/>
        <v>936.40269000000001</v>
      </c>
    </row>
    <row r="54" spans="1:11" hidden="1">
      <c r="A54" s="144" t="s">
        <v>355</v>
      </c>
      <c r="B54" s="507" t="s">
        <v>766</v>
      </c>
      <c r="C54" s="507"/>
      <c r="D54" s="507"/>
      <c r="E54" s="507"/>
      <c r="F54" s="507"/>
      <c r="G54" s="507"/>
      <c r="H54" s="507"/>
      <c r="I54" s="507"/>
      <c r="J54" s="507"/>
      <c r="K54" s="507"/>
    </row>
    <row r="55" spans="1:11" hidden="1">
      <c r="A55" s="144" t="s">
        <v>418</v>
      </c>
      <c r="B55" s="507" t="s">
        <v>766</v>
      </c>
      <c r="C55" s="507"/>
      <c r="D55" s="507"/>
      <c r="E55" s="507"/>
      <c r="F55" s="507"/>
      <c r="G55" s="507"/>
      <c r="H55" s="507"/>
      <c r="I55" s="507"/>
      <c r="J55" s="507"/>
      <c r="K55" s="507"/>
    </row>
    <row r="56" spans="1:11">
      <c r="A56" s="144" t="s">
        <v>419</v>
      </c>
      <c r="B56" s="320">
        <v>208529.96399999998</v>
      </c>
      <c r="C56" s="321"/>
      <c r="D56" s="321">
        <v>150720.264</v>
      </c>
      <c r="F56" s="131" t="s">
        <v>330</v>
      </c>
      <c r="G56" s="131" t="s">
        <v>330</v>
      </c>
      <c r="H56" s="131" t="s">
        <v>330</v>
      </c>
      <c r="I56" s="131" t="s">
        <v>330</v>
      </c>
      <c r="K56" s="128">
        <f t="shared" si="0"/>
        <v>1507.20264</v>
      </c>
    </row>
    <row r="57" spans="1:11">
      <c r="A57" s="144" t="s">
        <v>356</v>
      </c>
      <c r="B57" s="320">
        <v>87332.622299999988</v>
      </c>
      <c r="C57" s="321"/>
      <c r="D57" s="321">
        <v>67206.282299999992</v>
      </c>
      <c r="F57" s="131" t="s">
        <v>330</v>
      </c>
      <c r="G57" s="131" t="s">
        <v>330</v>
      </c>
      <c r="H57" s="131" t="s">
        <v>330</v>
      </c>
      <c r="I57" s="131" t="s">
        <v>330</v>
      </c>
      <c r="K57" s="128">
        <f t="shared" si="0"/>
        <v>672.06282299999998</v>
      </c>
    </row>
    <row r="58" spans="1:11">
      <c r="A58" s="144" t="s">
        <v>357</v>
      </c>
      <c r="B58" s="320">
        <v>181508.86229999998</v>
      </c>
      <c r="C58" s="321"/>
      <c r="D58" s="321">
        <v>131692.6023</v>
      </c>
      <c r="F58" s="131" t="s">
        <v>330</v>
      </c>
      <c r="G58" s="131" t="s">
        <v>330</v>
      </c>
      <c r="H58" s="131" t="s">
        <v>330</v>
      </c>
      <c r="I58" s="131" t="s">
        <v>330</v>
      </c>
      <c r="K58" s="128">
        <f t="shared" si="0"/>
        <v>1316.926023</v>
      </c>
    </row>
    <row r="59" spans="1:11">
      <c r="A59" s="144" t="s">
        <v>358</v>
      </c>
      <c r="B59" s="320">
        <v>258961.89359999998</v>
      </c>
      <c r="C59" s="321"/>
      <c r="D59" s="321">
        <v>180740.37359999999</v>
      </c>
      <c r="F59" s="131" t="s">
        <v>330</v>
      </c>
      <c r="G59" s="131" t="s">
        <v>330</v>
      </c>
      <c r="H59" s="131" t="s">
        <v>330</v>
      </c>
      <c r="I59" s="131" t="s">
        <v>330</v>
      </c>
      <c r="K59" s="128">
        <f t="shared" si="0"/>
        <v>1807.403736</v>
      </c>
    </row>
    <row r="60" spans="1:11" hidden="1">
      <c r="A60" s="144" t="s">
        <v>359</v>
      </c>
      <c r="B60" s="507" t="s">
        <v>765</v>
      </c>
      <c r="C60" s="507"/>
      <c r="D60" s="507"/>
      <c r="E60" s="507"/>
      <c r="F60" s="507"/>
      <c r="G60" s="507"/>
      <c r="H60" s="507"/>
      <c r="I60" s="507"/>
      <c r="J60" s="507"/>
      <c r="K60" s="507"/>
    </row>
    <row r="61" spans="1:11">
      <c r="A61" s="144" t="s">
        <v>420</v>
      </c>
      <c r="B61" s="320">
        <v>302424.6324</v>
      </c>
      <c r="C61" s="321"/>
      <c r="D61" s="321">
        <v>241712.55240000002</v>
      </c>
      <c r="F61" s="131" t="s">
        <v>330</v>
      </c>
      <c r="G61" s="131" t="s">
        <v>330</v>
      </c>
      <c r="H61" s="131" t="s">
        <v>330</v>
      </c>
      <c r="I61" s="131" t="s">
        <v>330</v>
      </c>
      <c r="K61" s="128">
        <f t="shared" si="0"/>
        <v>2417.125524</v>
      </c>
    </row>
    <row r="62" spans="1:11">
      <c r="A62" s="144" t="s">
        <v>421</v>
      </c>
      <c r="B62" s="320">
        <v>97011.066100000011</v>
      </c>
      <c r="C62" s="321"/>
      <c r="D62" s="321">
        <v>86495.886100000003</v>
      </c>
      <c r="F62" s="131" t="s">
        <v>330</v>
      </c>
      <c r="G62" s="131" t="s">
        <v>330</v>
      </c>
      <c r="H62" s="131" t="s">
        <v>330</v>
      </c>
      <c r="I62" s="131" t="s">
        <v>330</v>
      </c>
      <c r="K62" s="128">
        <f t="shared" si="0"/>
        <v>864.95886100000007</v>
      </c>
    </row>
    <row r="63" spans="1:11">
      <c r="A63" s="144" t="s">
        <v>422</v>
      </c>
      <c r="B63" s="320">
        <v>85431.190199999983</v>
      </c>
      <c r="C63" s="321"/>
      <c r="D63" s="321">
        <v>75296.650199999989</v>
      </c>
      <c r="F63" s="131" t="s">
        <v>330</v>
      </c>
      <c r="G63" s="131" t="s">
        <v>330</v>
      </c>
      <c r="H63" s="131" t="s">
        <v>330</v>
      </c>
      <c r="I63" s="131" t="s">
        <v>330</v>
      </c>
      <c r="K63" s="128">
        <f t="shared" si="0"/>
        <v>752.96650199999988</v>
      </c>
    </row>
    <row r="64" spans="1:11">
      <c r="A64" s="144" t="s">
        <v>423</v>
      </c>
      <c r="B64" s="320">
        <v>59524.45199999999</v>
      </c>
      <c r="C64" s="321"/>
      <c r="D64" s="321">
        <v>48390.732000000004</v>
      </c>
      <c r="F64" s="131" t="s">
        <v>330</v>
      </c>
      <c r="G64" s="131" t="s">
        <v>330</v>
      </c>
      <c r="H64" s="131" t="s">
        <v>330</v>
      </c>
      <c r="I64" s="131" t="s">
        <v>330</v>
      </c>
      <c r="K64" s="128">
        <f t="shared" si="0"/>
        <v>483.90732000000003</v>
      </c>
    </row>
    <row r="65" spans="1:11" hidden="1">
      <c r="A65" s="144" t="s">
        <v>360</v>
      </c>
      <c r="B65" s="507" t="s">
        <v>766</v>
      </c>
      <c r="C65" s="507"/>
      <c r="D65" s="507"/>
      <c r="E65" s="507"/>
      <c r="F65" s="507"/>
      <c r="G65" s="507"/>
      <c r="H65" s="507"/>
      <c r="I65" s="507"/>
      <c r="J65" s="507"/>
      <c r="K65" s="507"/>
    </row>
    <row r="66" spans="1:11">
      <c r="A66" s="144" t="s">
        <v>361</v>
      </c>
      <c r="B66" s="320">
        <v>228239.71059999999</v>
      </c>
      <c r="C66" s="321"/>
      <c r="D66" s="321">
        <v>196313.5306</v>
      </c>
      <c r="F66" s="131" t="s">
        <v>330</v>
      </c>
      <c r="G66" s="131" t="s">
        <v>330</v>
      </c>
      <c r="H66" s="131" t="s">
        <v>330</v>
      </c>
      <c r="I66" s="131" t="s">
        <v>330</v>
      </c>
      <c r="K66" s="128">
        <f t="shared" si="0"/>
        <v>1963.1353060000001</v>
      </c>
    </row>
    <row r="67" spans="1:11" hidden="1">
      <c r="A67" s="144" t="s">
        <v>424</v>
      </c>
      <c r="B67" s="507" t="s">
        <v>766</v>
      </c>
      <c r="C67" s="507"/>
      <c r="D67" s="507"/>
      <c r="E67" s="507"/>
      <c r="F67" s="507"/>
      <c r="G67" s="507"/>
      <c r="H67" s="507"/>
      <c r="I67" s="507"/>
      <c r="J67" s="507"/>
      <c r="K67" s="507"/>
    </row>
    <row r="68" spans="1:11">
      <c r="A68" s="144" t="s">
        <v>425</v>
      </c>
      <c r="B68" s="320">
        <v>167995.33439999999</v>
      </c>
      <c r="C68" s="321"/>
      <c r="D68" s="321">
        <v>136878.01439999999</v>
      </c>
      <c r="F68" s="131" t="s">
        <v>330</v>
      </c>
      <c r="G68" s="131" t="s">
        <v>330</v>
      </c>
      <c r="H68" s="131" t="s">
        <v>330</v>
      </c>
      <c r="I68" s="131" t="s">
        <v>330</v>
      </c>
      <c r="K68" s="128">
        <f t="shared" si="0"/>
        <v>1368.7801439999998</v>
      </c>
    </row>
    <row r="69" spans="1:11">
      <c r="A69" s="144" t="s">
        <v>362</v>
      </c>
      <c r="B69" s="320">
        <v>143045.51759999999</v>
      </c>
      <c r="C69" s="321"/>
      <c r="D69" s="321">
        <v>112641.8976</v>
      </c>
      <c r="F69" s="131" t="s">
        <v>330</v>
      </c>
      <c r="G69" s="131" t="s">
        <v>330</v>
      </c>
      <c r="H69" s="131" t="s">
        <v>330</v>
      </c>
      <c r="I69" s="131" t="s">
        <v>330</v>
      </c>
      <c r="K69" s="128">
        <f t="shared" si="0"/>
        <v>1126.4189759999999</v>
      </c>
    </row>
    <row r="70" spans="1:11">
      <c r="A70" s="144" t="s">
        <v>393</v>
      </c>
      <c r="B70" s="320">
        <v>389779.87159999995</v>
      </c>
      <c r="C70" s="321"/>
      <c r="D70" s="321">
        <v>298759.33159999998</v>
      </c>
      <c r="F70" s="158" t="s">
        <v>330</v>
      </c>
      <c r="G70" s="158" t="s">
        <v>330</v>
      </c>
      <c r="H70" s="158" t="s">
        <v>330</v>
      </c>
      <c r="I70" s="158" t="s">
        <v>330</v>
      </c>
      <c r="K70" s="159">
        <f t="shared" si="0"/>
        <v>2987.593316</v>
      </c>
    </row>
    <row r="71" spans="1:11">
      <c r="A71" s="144" t="s">
        <v>530</v>
      </c>
      <c r="B71" s="507" t="s">
        <v>551</v>
      </c>
      <c r="C71" s="507"/>
      <c r="D71" s="507"/>
      <c r="E71" s="507"/>
      <c r="F71" s="507"/>
      <c r="G71" s="507"/>
      <c r="H71" s="507"/>
      <c r="I71" s="507"/>
      <c r="J71" s="507"/>
      <c r="K71" s="507"/>
    </row>
    <row r="72" spans="1:11">
      <c r="A72" s="144" t="s">
        <v>363</v>
      </c>
      <c r="B72" s="320">
        <v>85247.984399999987</v>
      </c>
      <c r="C72" s="321"/>
      <c r="D72" s="321">
        <v>64503.104399999989</v>
      </c>
      <c r="F72" s="160" t="s">
        <v>330</v>
      </c>
      <c r="G72" s="160" t="s">
        <v>330</v>
      </c>
      <c r="H72" s="160" t="s">
        <v>330</v>
      </c>
      <c r="I72" s="160" t="s">
        <v>330</v>
      </c>
      <c r="K72" s="143">
        <f t="shared" si="0"/>
        <v>645.03104399999995</v>
      </c>
    </row>
    <row r="73" spans="1:11" hidden="1">
      <c r="A73" s="144" t="s">
        <v>426</v>
      </c>
      <c r="B73" s="507" t="s">
        <v>766</v>
      </c>
      <c r="C73" s="507"/>
      <c r="D73" s="507"/>
      <c r="E73" s="507"/>
      <c r="F73" s="507"/>
      <c r="G73" s="507"/>
      <c r="H73" s="507"/>
      <c r="I73" s="507"/>
      <c r="J73" s="507"/>
      <c r="K73" s="507"/>
    </row>
    <row r="74" spans="1:11" hidden="1">
      <c r="A74" s="144" t="s">
        <v>427</v>
      </c>
      <c r="B74" s="507" t="s">
        <v>766</v>
      </c>
      <c r="C74" s="507"/>
      <c r="D74" s="507"/>
      <c r="E74" s="507"/>
      <c r="F74" s="507"/>
      <c r="G74" s="507"/>
      <c r="H74" s="507"/>
      <c r="I74" s="507"/>
      <c r="J74" s="507"/>
      <c r="K74" s="507"/>
    </row>
    <row r="75" spans="1:11">
      <c r="A75" s="144" t="s">
        <v>364</v>
      </c>
      <c r="B75" s="320">
        <v>107334.61999999998</v>
      </c>
      <c r="C75" s="321"/>
      <c r="D75" s="321">
        <v>77454.37999999999</v>
      </c>
      <c r="F75" s="131" t="s">
        <v>330</v>
      </c>
      <c r="G75" s="131" t="s">
        <v>330</v>
      </c>
      <c r="H75" s="131" t="s">
        <v>330</v>
      </c>
      <c r="I75" s="131" t="s">
        <v>330</v>
      </c>
      <c r="K75" s="128">
        <f t="shared" si="0"/>
        <v>774.54379999999992</v>
      </c>
    </row>
    <row r="76" spans="1:11">
      <c r="A76" s="144" t="s">
        <v>365</v>
      </c>
      <c r="B76" s="320">
        <v>58726.267999999996</v>
      </c>
      <c r="C76" s="321"/>
      <c r="D76" s="321">
        <v>43120.028000000006</v>
      </c>
      <c r="F76" s="131" t="s">
        <v>330</v>
      </c>
      <c r="G76" s="131" t="s">
        <v>330</v>
      </c>
      <c r="H76" s="131" t="s">
        <v>330</v>
      </c>
      <c r="I76" s="131" t="s">
        <v>330</v>
      </c>
      <c r="K76" s="128">
        <f t="shared" si="0"/>
        <v>431.20028000000008</v>
      </c>
    </row>
    <row r="77" spans="1:11">
      <c r="A77" s="144" t="s">
        <v>429</v>
      </c>
      <c r="B77" s="320">
        <v>203588.44870000004</v>
      </c>
      <c r="C77" s="321"/>
      <c r="D77" s="321">
        <v>189837.82869999998</v>
      </c>
      <c r="F77" s="158" t="s">
        <v>330</v>
      </c>
      <c r="G77" s="158" t="s">
        <v>330</v>
      </c>
      <c r="H77" s="158" t="s">
        <v>330</v>
      </c>
      <c r="I77" s="158" t="s">
        <v>330</v>
      </c>
      <c r="K77" s="159">
        <f t="shared" si="0"/>
        <v>1898.3782869999998</v>
      </c>
    </row>
    <row r="78" spans="1:11">
      <c r="A78" s="144" t="s">
        <v>366</v>
      </c>
      <c r="B78" s="507" t="s">
        <v>547</v>
      </c>
      <c r="C78" s="507"/>
      <c r="D78" s="507"/>
      <c r="E78" s="507"/>
      <c r="F78" s="507"/>
      <c r="G78" s="507"/>
      <c r="H78" s="507"/>
      <c r="I78" s="507"/>
      <c r="J78" s="507"/>
      <c r="K78" s="507"/>
    </row>
    <row r="79" spans="1:11" hidden="1">
      <c r="A79" s="144" t="s">
        <v>430</v>
      </c>
      <c r="B79" s="507" t="s">
        <v>766</v>
      </c>
      <c r="C79" s="507"/>
      <c r="D79" s="507"/>
      <c r="E79" s="507"/>
      <c r="F79" s="507"/>
      <c r="G79" s="507"/>
      <c r="H79" s="507"/>
      <c r="I79" s="507"/>
      <c r="J79" s="507"/>
      <c r="K79" s="507"/>
    </row>
    <row r="80" spans="1:11" hidden="1">
      <c r="A80" s="144" t="s">
        <v>367</v>
      </c>
      <c r="B80" s="507" t="s">
        <v>766</v>
      </c>
      <c r="C80" s="507"/>
      <c r="D80" s="507"/>
      <c r="E80" s="507"/>
      <c r="F80" s="507"/>
      <c r="G80" s="507"/>
      <c r="H80" s="507"/>
      <c r="I80" s="507"/>
      <c r="J80" s="507"/>
      <c r="K80" s="507"/>
    </row>
    <row r="81" spans="1:11" hidden="1">
      <c r="A81" s="144" t="s">
        <v>431</v>
      </c>
      <c r="B81" s="507" t="s">
        <v>766</v>
      </c>
      <c r="C81" s="507"/>
      <c r="D81" s="507"/>
      <c r="E81" s="507"/>
      <c r="F81" s="507"/>
      <c r="G81" s="507"/>
      <c r="H81" s="507"/>
      <c r="I81" s="507"/>
      <c r="J81" s="507"/>
      <c r="K81" s="507"/>
    </row>
    <row r="82" spans="1:11" hidden="1">
      <c r="A82" s="144" t="s">
        <v>428</v>
      </c>
      <c r="B82" s="507" t="s">
        <v>766</v>
      </c>
      <c r="C82" s="507"/>
      <c r="D82" s="507"/>
      <c r="E82" s="507"/>
      <c r="F82" s="507"/>
      <c r="G82" s="507"/>
      <c r="H82" s="507"/>
      <c r="I82" s="507"/>
      <c r="J82" s="507"/>
      <c r="K82" s="507"/>
    </row>
    <row r="83" spans="1:11">
      <c r="A83" s="144" t="s">
        <v>432</v>
      </c>
      <c r="B83" s="320">
        <v>84106.821799999991</v>
      </c>
      <c r="C83" s="321"/>
      <c r="D83" s="321">
        <v>67644.141799999998</v>
      </c>
      <c r="F83" s="131" t="s">
        <v>330</v>
      </c>
      <c r="G83" s="131" t="s">
        <v>330</v>
      </c>
      <c r="H83" s="131" t="s">
        <v>330</v>
      </c>
      <c r="I83" s="131" t="s">
        <v>330</v>
      </c>
      <c r="K83" s="128">
        <f t="shared" ref="K83:K148" si="1">D83*0.01</f>
        <v>676.441418</v>
      </c>
    </row>
    <row r="84" spans="1:11">
      <c r="A84" s="144" t="s">
        <v>368</v>
      </c>
      <c r="B84" s="320">
        <v>177074.99549999999</v>
      </c>
      <c r="C84" s="321"/>
      <c r="D84" s="321">
        <v>100709.09550000001</v>
      </c>
      <c r="F84" s="131" t="s">
        <v>330</v>
      </c>
      <c r="G84" s="131" t="s">
        <v>330</v>
      </c>
      <c r="H84" s="131" t="s">
        <v>330</v>
      </c>
      <c r="I84" s="131" t="s">
        <v>330</v>
      </c>
      <c r="K84" s="128">
        <f t="shared" si="1"/>
        <v>1007.0909550000001</v>
      </c>
    </row>
    <row r="85" spans="1:11" hidden="1">
      <c r="A85" s="144" t="s">
        <v>433</v>
      </c>
      <c r="B85" s="507" t="s">
        <v>766</v>
      </c>
      <c r="C85" s="507"/>
      <c r="D85" s="507"/>
      <c r="E85" s="507"/>
      <c r="F85" s="507"/>
      <c r="G85" s="507"/>
      <c r="H85" s="507"/>
      <c r="I85" s="507"/>
      <c r="J85" s="507"/>
      <c r="K85" s="507"/>
    </row>
    <row r="86" spans="1:11" hidden="1">
      <c r="A86" s="144" t="s">
        <v>434</v>
      </c>
      <c r="B86" s="507" t="s">
        <v>766</v>
      </c>
      <c r="C86" s="507"/>
      <c r="D86" s="507"/>
      <c r="E86" s="507"/>
      <c r="F86" s="507"/>
      <c r="G86" s="507"/>
      <c r="H86" s="507"/>
      <c r="I86" s="507"/>
      <c r="J86" s="507"/>
      <c r="K86" s="507"/>
    </row>
    <row r="87" spans="1:11">
      <c r="A87" s="144" t="s">
        <v>369</v>
      </c>
      <c r="B87" s="320">
        <v>340353.74439999997</v>
      </c>
      <c r="C87" s="321"/>
      <c r="D87" s="321">
        <v>243385.70439999999</v>
      </c>
      <c r="F87" s="131" t="s">
        <v>330</v>
      </c>
      <c r="G87" s="131" t="s">
        <v>330</v>
      </c>
      <c r="H87" s="131" t="s">
        <v>330</v>
      </c>
      <c r="I87" s="131" t="s">
        <v>330</v>
      </c>
      <c r="K87" s="128">
        <f t="shared" si="1"/>
        <v>2433.8570439999999</v>
      </c>
    </row>
    <row r="88" spans="1:11" hidden="1">
      <c r="A88" s="144" t="s">
        <v>435</v>
      </c>
      <c r="B88" s="507" t="s">
        <v>766</v>
      </c>
      <c r="C88" s="507"/>
      <c r="D88" s="507"/>
      <c r="E88" s="507"/>
      <c r="F88" s="507"/>
      <c r="G88" s="507"/>
      <c r="H88" s="507"/>
      <c r="I88" s="507"/>
      <c r="J88" s="507"/>
      <c r="K88" s="507"/>
    </row>
    <row r="89" spans="1:11">
      <c r="A89" s="144" t="s">
        <v>436</v>
      </c>
      <c r="B89" s="320">
        <v>122629.85579999999</v>
      </c>
      <c r="C89" s="321"/>
      <c r="D89" s="321">
        <v>95556.835800000001</v>
      </c>
      <c r="F89" s="131" t="s">
        <v>330</v>
      </c>
      <c r="G89" s="131" t="s">
        <v>330</v>
      </c>
      <c r="H89" s="131" t="s">
        <v>330</v>
      </c>
      <c r="I89" s="131" t="s">
        <v>330</v>
      </c>
      <c r="K89" s="128">
        <f t="shared" si="1"/>
        <v>955.56835799999999</v>
      </c>
    </row>
    <row r="90" spans="1:11">
      <c r="A90" s="144" t="s">
        <v>370</v>
      </c>
      <c r="B90" s="320">
        <v>148482.09999999998</v>
      </c>
      <c r="C90" s="321"/>
      <c r="D90" s="321">
        <v>100902.09999999999</v>
      </c>
      <c r="F90" s="131" t="s">
        <v>330</v>
      </c>
      <c r="G90" s="131" t="s">
        <v>330</v>
      </c>
      <c r="H90" s="131" t="s">
        <v>330</v>
      </c>
      <c r="I90" s="131" t="s">
        <v>330</v>
      </c>
      <c r="K90" s="128">
        <f t="shared" si="1"/>
        <v>1009.021</v>
      </c>
    </row>
    <row r="91" spans="1:11">
      <c r="A91" s="144" t="s">
        <v>437</v>
      </c>
      <c r="B91" s="320">
        <v>130465.402</v>
      </c>
      <c r="C91" s="321"/>
      <c r="D91" s="321">
        <v>74321.001999999993</v>
      </c>
      <c r="F91" s="131" t="s">
        <v>330</v>
      </c>
      <c r="G91" s="131" t="s">
        <v>330</v>
      </c>
      <c r="H91" s="131" t="s">
        <v>330</v>
      </c>
      <c r="I91" s="131" t="s">
        <v>330</v>
      </c>
      <c r="K91" s="128">
        <f t="shared" si="1"/>
        <v>743.21001999999999</v>
      </c>
    </row>
    <row r="92" spans="1:11">
      <c r="A92" s="144" t="s">
        <v>542</v>
      </c>
      <c r="B92" s="320">
        <v>13460.970000000001</v>
      </c>
      <c r="C92" s="321"/>
      <c r="D92" s="321">
        <v>12033.570000000002</v>
      </c>
      <c r="F92" s="131"/>
      <c r="G92" s="131"/>
      <c r="H92" s="131"/>
      <c r="I92" s="131"/>
      <c r="K92" s="128">
        <f t="shared" si="1"/>
        <v>120.33570000000002</v>
      </c>
    </row>
    <row r="93" spans="1:11">
      <c r="A93" s="144" t="s">
        <v>517</v>
      </c>
      <c r="B93" s="320">
        <v>8508.7591000000011</v>
      </c>
      <c r="C93" s="321"/>
      <c r="D93" s="321">
        <v>7033.7790999999997</v>
      </c>
      <c r="F93" s="131"/>
      <c r="G93" s="131"/>
      <c r="H93" s="131"/>
      <c r="I93" s="131"/>
      <c r="K93" s="128">
        <f t="shared" si="1"/>
        <v>70.337790999999996</v>
      </c>
    </row>
    <row r="94" spans="1:11" hidden="1">
      <c r="A94" s="144" t="s">
        <v>371</v>
      </c>
      <c r="B94" s="507" t="s">
        <v>766</v>
      </c>
      <c r="C94" s="507"/>
      <c r="D94" s="507"/>
      <c r="E94" s="507"/>
      <c r="F94" s="507"/>
      <c r="G94" s="507"/>
      <c r="H94" s="507"/>
      <c r="I94" s="507"/>
      <c r="J94" s="507"/>
      <c r="K94" s="507"/>
    </row>
    <row r="95" spans="1:11">
      <c r="A95" s="144" t="s">
        <v>438</v>
      </c>
      <c r="B95" s="320">
        <v>751185.8115999999</v>
      </c>
      <c r="C95" s="321"/>
      <c r="D95" s="321">
        <v>549303.87159999995</v>
      </c>
      <c r="F95" s="131" t="s">
        <v>330</v>
      </c>
      <c r="G95" s="131" t="s">
        <v>330</v>
      </c>
      <c r="H95" s="131" t="s">
        <v>330</v>
      </c>
      <c r="I95" s="131" t="s">
        <v>330</v>
      </c>
      <c r="K95" s="128">
        <f t="shared" si="1"/>
        <v>5493.038716</v>
      </c>
    </row>
    <row r="96" spans="1:11">
      <c r="A96" s="144" t="s">
        <v>372</v>
      </c>
      <c r="B96" s="320">
        <v>95573.953599999979</v>
      </c>
      <c r="C96" s="321"/>
      <c r="D96" s="321">
        <v>69119.473599999998</v>
      </c>
      <c r="F96" s="131" t="s">
        <v>330</v>
      </c>
      <c r="G96" s="131" t="s">
        <v>330</v>
      </c>
      <c r="H96" s="131" t="s">
        <v>330</v>
      </c>
      <c r="I96" s="131" t="s">
        <v>330</v>
      </c>
      <c r="K96" s="128">
        <f t="shared" si="1"/>
        <v>691.19473600000003</v>
      </c>
    </row>
    <row r="97" spans="1:11">
      <c r="A97" s="144" t="s">
        <v>439</v>
      </c>
      <c r="B97" s="320">
        <v>154876.2555</v>
      </c>
      <c r="C97" s="321"/>
      <c r="D97" s="321">
        <v>117050.15549999999</v>
      </c>
      <c r="F97" s="131" t="s">
        <v>330</v>
      </c>
      <c r="G97" s="131" t="s">
        <v>330</v>
      </c>
      <c r="H97" s="131" t="s">
        <v>330</v>
      </c>
      <c r="I97" s="131" t="s">
        <v>330</v>
      </c>
      <c r="K97" s="128">
        <f t="shared" si="1"/>
        <v>1170.5015550000001</v>
      </c>
    </row>
    <row r="98" spans="1:11" hidden="1">
      <c r="A98" s="144" t="s">
        <v>440</v>
      </c>
      <c r="B98" s="507" t="s">
        <v>766</v>
      </c>
      <c r="C98" s="507"/>
      <c r="D98" s="507"/>
      <c r="E98" s="507"/>
      <c r="F98" s="507"/>
      <c r="G98" s="507"/>
      <c r="H98" s="507"/>
      <c r="I98" s="507"/>
      <c r="J98" s="507"/>
      <c r="K98" s="507"/>
    </row>
    <row r="99" spans="1:11" hidden="1">
      <c r="A99" s="144" t="s">
        <v>373</v>
      </c>
      <c r="B99" s="507" t="s">
        <v>766</v>
      </c>
      <c r="C99" s="507"/>
      <c r="D99" s="507"/>
      <c r="E99" s="507"/>
      <c r="F99" s="507"/>
      <c r="G99" s="507"/>
      <c r="H99" s="507"/>
      <c r="I99" s="507"/>
      <c r="J99" s="507"/>
      <c r="K99" s="507"/>
    </row>
    <row r="100" spans="1:11">
      <c r="A100" s="144" t="s">
        <v>374</v>
      </c>
      <c r="B100" s="507" t="s">
        <v>547</v>
      </c>
      <c r="C100" s="507"/>
      <c r="D100" s="507"/>
      <c r="E100" s="507"/>
      <c r="F100" s="507"/>
      <c r="G100" s="507"/>
      <c r="H100" s="507"/>
      <c r="I100" s="507"/>
      <c r="J100" s="507"/>
      <c r="K100" s="507"/>
    </row>
    <row r="101" spans="1:11">
      <c r="A101" s="144" t="s">
        <v>375</v>
      </c>
      <c r="B101" s="320">
        <v>143072.67599999998</v>
      </c>
      <c r="C101" s="321"/>
      <c r="D101" s="321">
        <v>111003.75600000001</v>
      </c>
      <c r="F101" s="160" t="s">
        <v>330</v>
      </c>
      <c r="G101" s="160" t="s">
        <v>330</v>
      </c>
      <c r="H101" s="160" t="s">
        <v>330</v>
      </c>
      <c r="I101" s="160" t="s">
        <v>330</v>
      </c>
      <c r="K101" s="143">
        <f t="shared" si="1"/>
        <v>1110.0375600000002</v>
      </c>
    </row>
    <row r="102" spans="1:11">
      <c r="A102" s="144" t="s">
        <v>441</v>
      </c>
      <c r="B102" s="320">
        <v>106045.478</v>
      </c>
      <c r="C102" s="321"/>
      <c r="D102" s="321">
        <v>82112.737999999998</v>
      </c>
      <c r="F102" s="131" t="s">
        <v>330</v>
      </c>
      <c r="G102" s="131" t="s">
        <v>330</v>
      </c>
      <c r="H102" s="131" t="s">
        <v>330</v>
      </c>
      <c r="I102" s="131" t="s">
        <v>330</v>
      </c>
      <c r="K102" s="128">
        <f t="shared" si="1"/>
        <v>821.12738000000002</v>
      </c>
    </row>
    <row r="103" spans="1:11">
      <c r="A103" s="144" t="s">
        <v>442</v>
      </c>
      <c r="B103" s="320">
        <v>141164.02650000001</v>
      </c>
      <c r="C103" s="321"/>
      <c r="D103" s="321">
        <v>106192.7265</v>
      </c>
      <c r="F103" s="131" t="s">
        <v>330</v>
      </c>
      <c r="G103" s="131" t="s">
        <v>330</v>
      </c>
      <c r="H103" s="131" t="s">
        <v>330</v>
      </c>
      <c r="I103" s="131" t="s">
        <v>330</v>
      </c>
      <c r="K103" s="128">
        <f t="shared" si="1"/>
        <v>1061.927265</v>
      </c>
    </row>
    <row r="104" spans="1:11">
      <c r="A104" s="144" t="s">
        <v>723</v>
      </c>
      <c r="B104" s="320">
        <v>26811.419700000002</v>
      </c>
      <c r="C104" s="321"/>
      <c r="D104" s="321">
        <v>24955.7997</v>
      </c>
      <c r="F104" s="131"/>
      <c r="G104" s="131"/>
      <c r="H104" s="131"/>
      <c r="I104" s="131"/>
      <c r="K104" s="128">
        <f t="shared" si="1"/>
        <v>249.557997</v>
      </c>
    </row>
    <row r="105" spans="1:11" hidden="1">
      <c r="A105" s="144" t="s">
        <v>376</v>
      </c>
      <c r="B105" s="507" t="s">
        <v>766</v>
      </c>
      <c r="C105" s="507"/>
      <c r="D105" s="507"/>
      <c r="E105" s="507"/>
      <c r="F105" s="507"/>
      <c r="G105" s="507"/>
      <c r="H105" s="507"/>
      <c r="I105" s="507"/>
      <c r="J105" s="507"/>
      <c r="K105" s="507"/>
    </row>
    <row r="106" spans="1:11">
      <c r="A106" s="144" t="s">
        <v>443</v>
      </c>
      <c r="B106" s="320">
        <v>203796.495</v>
      </c>
      <c r="C106" s="321"/>
      <c r="D106" s="321">
        <v>181053.255</v>
      </c>
      <c r="F106" s="131" t="s">
        <v>330</v>
      </c>
      <c r="G106" s="131" t="s">
        <v>330</v>
      </c>
      <c r="H106" s="131" t="s">
        <v>330</v>
      </c>
      <c r="I106" s="131" t="s">
        <v>330</v>
      </c>
      <c r="K106" s="128">
        <f t="shared" si="1"/>
        <v>1810.5325500000001</v>
      </c>
    </row>
    <row r="107" spans="1:11">
      <c r="A107" s="144" t="s">
        <v>524</v>
      </c>
      <c r="B107" s="127"/>
      <c r="D107" s="143"/>
      <c r="F107" s="131"/>
      <c r="G107" s="131"/>
      <c r="H107" s="131"/>
      <c r="I107" s="131"/>
      <c r="K107" s="128">
        <f t="shared" si="1"/>
        <v>0</v>
      </c>
    </row>
    <row r="108" spans="1:11" hidden="1">
      <c r="A108" s="144" t="s">
        <v>377</v>
      </c>
      <c r="B108" s="507" t="s">
        <v>766</v>
      </c>
      <c r="C108" s="507"/>
      <c r="D108" s="507"/>
      <c r="E108" s="507"/>
      <c r="F108" s="507"/>
      <c r="G108" s="507"/>
      <c r="H108" s="507"/>
      <c r="I108" s="507"/>
      <c r="J108" s="507"/>
      <c r="K108" s="507"/>
    </row>
    <row r="109" spans="1:11">
      <c r="A109" s="144" t="s">
        <v>444</v>
      </c>
      <c r="B109" s="320">
        <v>120813.06</v>
      </c>
      <c r="C109" s="321"/>
      <c r="D109" s="321">
        <v>85936.92</v>
      </c>
      <c r="F109" s="131" t="s">
        <v>330</v>
      </c>
      <c r="G109" s="131" t="s">
        <v>330</v>
      </c>
      <c r="H109" s="131" t="s">
        <v>330</v>
      </c>
      <c r="I109" s="131" t="s">
        <v>330</v>
      </c>
      <c r="K109" s="128">
        <f t="shared" si="1"/>
        <v>859.36919999999998</v>
      </c>
    </row>
    <row r="110" spans="1:11" hidden="1">
      <c r="A110" s="144" t="s">
        <v>378</v>
      </c>
      <c r="B110" s="507" t="s">
        <v>766</v>
      </c>
      <c r="C110" s="507"/>
      <c r="D110" s="507"/>
      <c r="E110" s="507"/>
      <c r="F110" s="507"/>
      <c r="G110" s="507"/>
      <c r="H110" s="507"/>
      <c r="I110" s="507"/>
      <c r="J110" s="507"/>
      <c r="K110" s="507"/>
    </row>
    <row r="111" spans="1:11">
      <c r="A111" s="144" t="s">
        <v>445</v>
      </c>
      <c r="B111" s="320">
        <v>276405.31530000002</v>
      </c>
      <c r="C111" s="321"/>
      <c r="D111" s="321">
        <v>238293.73530000003</v>
      </c>
      <c r="F111" s="131" t="s">
        <v>330</v>
      </c>
      <c r="G111" s="131" t="s">
        <v>330</v>
      </c>
      <c r="H111" s="131" t="s">
        <v>330</v>
      </c>
      <c r="I111" s="131" t="s">
        <v>330</v>
      </c>
      <c r="K111" s="128">
        <f t="shared" si="1"/>
        <v>2382.9373530000003</v>
      </c>
    </row>
    <row r="112" spans="1:11">
      <c r="A112" s="144" t="s">
        <v>550</v>
      </c>
      <c r="B112" s="320">
        <v>19025.665799999999</v>
      </c>
      <c r="C112" s="321"/>
      <c r="D112" s="321">
        <v>16789.4058</v>
      </c>
      <c r="F112" s="131"/>
      <c r="G112" s="131"/>
      <c r="H112" s="131"/>
      <c r="I112" s="131"/>
      <c r="K112" s="128">
        <f t="shared" si="1"/>
        <v>167.894058</v>
      </c>
    </row>
    <row r="113" spans="1:11">
      <c r="A113" s="144" t="s">
        <v>379</v>
      </c>
      <c r="B113" s="320">
        <v>265938.61560000002</v>
      </c>
      <c r="C113" s="321"/>
      <c r="D113" s="321">
        <v>165021.4356</v>
      </c>
      <c r="F113" s="131" t="s">
        <v>330</v>
      </c>
      <c r="G113" s="131" t="s">
        <v>330</v>
      </c>
      <c r="H113" s="131" t="s">
        <v>330</v>
      </c>
      <c r="I113" s="131" t="s">
        <v>330</v>
      </c>
      <c r="K113" s="128">
        <f t="shared" si="1"/>
        <v>1650.214356</v>
      </c>
    </row>
    <row r="114" spans="1:11">
      <c r="A114" s="144" t="s">
        <v>446</v>
      </c>
      <c r="B114" s="320">
        <v>102787.77680000001</v>
      </c>
      <c r="C114" s="321"/>
      <c r="D114" s="321">
        <v>89417.796800000011</v>
      </c>
      <c r="F114" s="131" t="s">
        <v>330</v>
      </c>
      <c r="G114" s="131" t="s">
        <v>330</v>
      </c>
      <c r="H114" s="131" t="s">
        <v>330</v>
      </c>
      <c r="I114" s="131" t="s">
        <v>330</v>
      </c>
      <c r="K114" s="128">
        <f t="shared" si="1"/>
        <v>894.17796800000008</v>
      </c>
    </row>
    <row r="115" spans="1:11">
      <c r="A115" s="144" t="s">
        <v>447</v>
      </c>
      <c r="B115" s="320">
        <v>197539.27680000002</v>
      </c>
      <c r="C115" s="321"/>
      <c r="D115" s="321">
        <v>174320.23679999998</v>
      </c>
      <c r="F115" s="158" t="s">
        <v>330</v>
      </c>
      <c r="G115" s="158" t="s">
        <v>330</v>
      </c>
      <c r="H115" s="158" t="s">
        <v>330</v>
      </c>
      <c r="I115" s="158" t="s">
        <v>330</v>
      </c>
      <c r="K115" s="159">
        <f t="shared" si="1"/>
        <v>1743.202368</v>
      </c>
    </row>
    <row r="116" spans="1:11">
      <c r="A116" s="144" t="s">
        <v>380</v>
      </c>
      <c r="B116" s="507" t="s">
        <v>547</v>
      </c>
      <c r="C116" s="507"/>
      <c r="D116" s="507"/>
      <c r="E116" s="507"/>
      <c r="F116" s="507"/>
      <c r="G116" s="507"/>
      <c r="H116" s="507"/>
      <c r="I116" s="507"/>
      <c r="J116" s="507"/>
      <c r="K116" s="507"/>
    </row>
    <row r="117" spans="1:11" hidden="1">
      <c r="A117" s="144" t="s">
        <v>448</v>
      </c>
      <c r="B117" s="507" t="s">
        <v>766</v>
      </c>
      <c r="C117" s="507"/>
      <c r="D117" s="507"/>
      <c r="E117" s="507"/>
      <c r="F117" s="507"/>
      <c r="G117" s="507"/>
      <c r="H117" s="507"/>
      <c r="I117" s="507"/>
      <c r="J117" s="507"/>
      <c r="K117" s="507"/>
    </row>
    <row r="118" spans="1:11">
      <c r="A118" s="144" t="s">
        <v>449</v>
      </c>
      <c r="B118" s="320">
        <v>63938.85</v>
      </c>
      <c r="C118" s="321"/>
      <c r="D118" s="321">
        <v>51663.21</v>
      </c>
      <c r="F118" s="131" t="s">
        <v>330</v>
      </c>
      <c r="G118" s="131" t="s">
        <v>330</v>
      </c>
      <c r="H118" s="131" t="s">
        <v>330</v>
      </c>
      <c r="I118" s="131" t="s">
        <v>330</v>
      </c>
      <c r="K118" s="128">
        <f t="shared" si="1"/>
        <v>516.63210000000004</v>
      </c>
    </row>
    <row r="119" spans="1:11">
      <c r="A119" s="144" t="s">
        <v>381</v>
      </c>
      <c r="B119" s="320">
        <v>62843.636799999993</v>
      </c>
      <c r="C119" s="321"/>
      <c r="D119" s="321">
        <v>44192.2768</v>
      </c>
      <c r="F119" s="131" t="s">
        <v>330</v>
      </c>
      <c r="G119" s="131" t="s">
        <v>330</v>
      </c>
      <c r="H119" s="131" t="s">
        <v>330</v>
      </c>
      <c r="I119" s="131" t="s">
        <v>330</v>
      </c>
      <c r="K119" s="128">
        <f t="shared" si="1"/>
        <v>441.92276800000002</v>
      </c>
    </row>
    <row r="120" spans="1:11">
      <c r="A120" s="144" t="s">
        <v>450</v>
      </c>
      <c r="B120" s="320">
        <v>312383.51319999999</v>
      </c>
      <c r="C120" s="321"/>
      <c r="D120" s="321">
        <v>280457.33319999999</v>
      </c>
      <c r="F120" s="131" t="s">
        <v>330</v>
      </c>
      <c r="G120" s="131" t="s">
        <v>330</v>
      </c>
      <c r="H120" s="131" t="s">
        <v>330</v>
      </c>
      <c r="I120" s="131" t="s">
        <v>330</v>
      </c>
      <c r="K120" s="128">
        <f t="shared" si="1"/>
        <v>2804.5733319999999</v>
      </c>
    </row>
    <row r="121" spans="1:11" hidden="1">
      <c r="A121" s="144" t="s">
        <v>382</v>
      </c>
      <c r="B121" s="507" t="s">
        <v>766</v>
      </c>
      <c r="C121" s="507"/>
      <c r="D121" s="507"/>
      <c r="E121" s="507"/>
      <c r="F121" s="507"/>
      <c r="G121" s="507"/>
      <c r="H121" s="507"/>
      <c r="I121" s="507"/>
      <c r="J121" s="507"/>
      <c r="K121" s="507"/>
    </row>
    <row r="122" spans="1:11">
      <c r="A122" s="144" t="s">
        <v>383</v>
      </c>
      <c r="B122" s="507" t="s">
        <v>548</v>
      </c>
      <c r="C122" s="507"/>
      <c r="D122" s="507"/>
      <c r="E122" s="507"/>
      <c r="F122" s="507"/>
      <c r="G122" s="507"/>
      <c r="H122" s="507"/>
      <c r="I122" s="507"/>
      <c r="J122" s="507"/>
      <c r="K122" s="507"/>
    </row>
    <row r="123" spans="1:11">
      <c r="A123" s="144" t="s">
        <v>451</v>
      </c>
      <c r="B123" s="320">
        <v>214116.29009999998</v>
      </c>
      <c r="C123" s="321"/>
      <c r="D123" s="321">
        <v>224557.321</v>
      </c>
      <c r="F123" s="160" t="s">
        <v>330</v>
      </c>
      <c r="G123" s="160" t="s">
        <v>330</v>
      </c>
      <c r="H123" s="160" t="s">
        <v>330</v>
      </c>
      <c r="I123" s="160" t="s">
        <v>330</v>
      </c>
      <c r="K123" s="143">
        <f t="shared" si="1"/>
        <v>2245.57321</v>
      </c>
    </row>
    <row r="124" spans="1:11" hidden="1">
      <c r="A124" s="144" t="s">
        <v>384</v>
      </c>
      <c r="B124" s="507" t="s">
        <v>766</v>
      </c>
      <c r="C124" s="507"/>
      <c r="D124" s="507"/>
      <c r="E124" s="507"/>
      <c r="F124" s="507"/>
      <c r="G124" s="507"/>
      <c r="H124" s="507"/>
      <c r="I124" s="507"/>
      <c r="J124" s="507"/>
      <c r="K124" s="507"/>
    </row>
    <row r="125" spans="1:11">
      <c r="A125" s="144" t="s">
        <v>392</v>
      </c>
      <c r="B125" s="320">
        <v>289529.62349999999</v>
      </c>
      <c r="C125" s="321"/>
      <c r="D125" s="321">
        <v>218397.52350000004</v>
      </c>
      <c r="F125" s="131" t="s">
        <v>330</v>
      </c>
      <c r="G125" s="131" t="s">
        <v>330</v>
      </c>
      <c r="H125" s="131" t="s">
        <v>330</v>
      </c>
      <c r="I125" s="131" t="s">
        <v>330</v>
      </c>
      <c r="K125" s="128">
        <f t="shared" si="1"/>
        <v>2183.9752350000003</v>
      </c>
    </row>
    <row r="126" spans="1:11">
      <c r="A126" s="144" t="s">
        <v>385</v>
      </c>
      <c r="B126" s="320">
        <v>98386.598799999992</v>
      </c>
      <c r="C126" s="321"/>
      <c r="D126" s="321">
        <v>74453.858800000002</v>
      </c>
      <c r="F126" s="131" t="s">
        <v>330</v>
      </c>
      <c r="G126" s="131" t="s">
        <v>330</v>
      </c>
      <c r="H126" s="131" t="s">
        <v>330</v>
      </c>
      <c r="I126" s="131" t="s">
        <v>330</v>
      </c>
      <c r="K126" s="128">
        <f t="shared" si="1"/>
        <v>744.538588</v>
      </c>
    </row>
    <row r="127" spans="1:11" hidden="1">
      <c r="A127" s="144" t="s">
        <v>452</v>
      </c>
      <c r="B127" s="507" t="s">
        <v>766</v>
      </c>
      <c r="C127" s="507"/>
      <c r="D127" s="507"/>
      <c r="E127" s="507"/>
      <c r="F127" s="507"/>
      <c r="G127" s="507"/>
      <c r="H127" s="507"/>
      <c r="I127" s="507"/>
      <c r="J127" s="507"/>
      <c r="K127" s="507"/>
    </row>
    <row r="128" spans="1:11" hidden="1">
      <c r="A128" s="144" t="s">
        <v>453</v>
      </c>
      <c r="B128" s="507" t="s">
        <v>766</v>
      </c>
      <c r="C128" s="507"/>
      <c r="D128" s="507"/>
      <c r="E128" s="507"/>
      <c r="F128" s="507"/>
      <c r="G128" s="507"/>
      <c r="H128" s="507"/>
      <c r="I128" s="507"/>
      <c r="J128" s="507"/>
      <c r="K128" s="507"/>
    </row>
    <row r="129" spans="1:11">
      <c r="A129" s="144" t="s">
        <v>454</v>
      </c>
      <c r="B129" s="320">
        <v>1374917.8328</v>
      </c>
      <c r="C129" s="321"/>
      <c r="D129" s="321">
        <v>827624.79279999994</v>
      </c>
      <c r="F129" s="131" t="s">
        <v>330</v>
      </c>
      <c r="G129" s="131" t="s">
        <v>330</v>
      </c>
      <c r="H129" s="131" t="s">
        <v>330</v>
      </c>
      <c r="I129" s="131" t="s">
        <v>330</v>
      </c>
      <c r="K129" s="128">
        <f t="shared" si="1"/>
        <v>8276.2479279999989</v>
      </c>
    </row>
    <row r="130" spans="1:11">
      <c r="A130" s="144" t="s">
        <v>479</v>
      </c>
      <c r="B130" s="320">
        <v>189573.6324</v>
      </c>
      <c r="C130" s="321"/>
      <c r="D130" s="321">
        <v>158979.6924</v>
      </c>
      <c r="F130" s="131" t="s">
        <v>330</v>
      </c>
      <c r="G130" s="131" t="s">
        <v>330</v>
      </c>
      <c r="H130" s="131" t="s">
        <v>330</v>
      </c>
      <c r="I130" s="131" t="s">
        <v>330</v>
      </c>
      <c r="K130" s="128">
        <f t="shared" si="1"/>
        <v>1589.796924</v>
      </c>
    </row>
    <row r="131" spans="1:11">
      <c r="A131" s="144" t="s">
        <v>536</v>
      </c>
      <c r="B131" s="127"/>
      <c r="D131" s="143"/>
      <c r="F131" s="131"/>
      <c r="G131" s="131"/>
      <c r="H131" s="131"/>
      <c r="I131" s="131"/>
      <c r="K131" s="128">
        <f t="shared" si="1"/>
        <v>0</v>
      </c>
    </row>
    <row r="132" spans="1:11">
      <c r="A132" s="144" t="s">
        <v>386</v>
      </c>
      <c r="B132" s="320">
        <v>169538.28000000003</v>
      </c>
      <c r="C132" s="321"/>
      <c r="D132" s="321">
        <v>150030.48000000001</v>
      </c>
      <c r="F132" s="131" t="s">
        <v>330</v>
      </c>
      <c r="G132" s="131" t="s">
        <v>330</v>
      </c>
      <c r="H132" s="131" t="s">
        <v>330</v>
      </c>
      <c r="I132" s="131" t="s">
        <v>330</v>
      </c>
      <c r="K132" s="128">
        <f t="shared" si="1"/>
        <v>1500.3048000000001</v>
      </c>
    </row>
    <row r="133" spans="1:11">
      <c r="A133" s="144" t="s">
        <v>455</v>
      </c>
      <c r="B133" s="320">
        <v>55039.132500000014</v>
      </c>
      <c r="C133" s="321"/>
      <c r="D133" s="321">
        <v>52422.232500000006</v>
      </c>
      <c r="F133" s="131" t="s">
        <v>330</v>
      </c>
      <c r="G133" s="131" t="s">
        <v>330</v>
      </c>
      <c r="H133" s="131" t="s">
        <v>330</v>
      </c>
      <c r="I133" s="131" t="s">
        <v>330</v>
      </c>
      <c r="K133" s="128">
        <f t="shared" si="1"/>
        <v>524.22232500000007</v>
      </c>
    </row>
    <row r="134" spans="1:11" hidden="1">
      <c r="A134" s="144" t="s">
        <v>387</v>
      </c>
      <c r="B134" s="507" t="s">
        <v>766</v>
      </c>
      <c r="C134" s="507"/>
      <c r="D134" s="507"/>
      <c r="E134" s="507"/>
      <c r="F134" s="507"/>
      <c r="G134" s="507"/>
      <c r="H134" s="507"/>
      <c r="I134" s="507"/>
      <c r="J134" s="507"/>
      <c r="K134" s="507"/>
    </row>
    <row r="135" spans="1:11">
      <c r="A135" s="144" t="s">
        <v>456</v>
      </c>
      <c r="B135" s="320">
        <v>267364.69199999992</v>
      </c>
      <c r="C135" s="321"/>
      <c r="D135" s="321">
        <v>195423.73199999996</v>
      </c>
      <c r="F135" s="131" t="s">
        <v>330</v>
      </c>
      <c r="G135" s="131" t="s">
        <v>330</v>
      </c>
      <c r="H135" s="131" t="s">
        <v>330</v>
      </c>
      <c r="I135" s="131" t="s">
        <v>330</v>
      </c>
      <c r="K135" s="128">
        <f t="shared" si="1"/>
        <v>1954.2373199999997</v>
      </c>
    </row>
    <row r="136" spans="1:11" hidden="1">
      <c r="A136" s="144" t="s">
        <v>457</v>
      </c>
      <c r="B136" s="507" t="s">
        <v>766</v>
      </c>
      <c r="C136" s="507"/>
      <c r="D136" s="507"/>
      <c r="E136" s="507"/>
      <c r="F136" s="507"/>
      <c r="G136" s="507"/>
      <c r="H136" s="507"/>
      <c r="I136" s="507"/>
      <c r="J136" s="507"/>
      <c r="K136" s="507"/>
    </row>
    <row r="137" spans="1:11">
      <c r="A137" s="144" t="s">
        <v>458</v>
      </c>
      <c r="B137" s="320">
        <v>1218165.5255</v>
      </c>
      <c r="C137" s="321"/>
      <c r="D137" s="321">
        <v>1157976.8255</v>
      </c>
      <c r="F137" s="131" t="s">
        <v>330</v>
      </c>
      <c r="G137" s="131" t="s">
        <v>330</v>
      </c>
      <c r="H137" s="131" t="s">
        <v>330</v>
      </c>
      <c r="I137" s="131" t="s">
        <v>330</v>
      </c>
      <c r="K137" s="128">
        <f t="shared" si="1"/>
        <v>11579.768255000001</v>
      </c>
    </row>
    <row r="138" spans="1:11" hidden="1">
      <c r="A138" s="144" t="s">
        <v>459</v>
      </c>
      <c r="B138" s="507" t="s">
        <v>766</v>
      </c>
      <c r="C138" s="507"/>
      <c r="D138" s="507"/>
      <c r="E138" s="507"/>
      <c r="F138" s="507"/>
      <c r="G138" s="507"/>
      <c r="H138" s="507"/>
      <c r="I138" s="507"/>
      <c r="J138" s="507"/>
      <c r="K138" s="507"/>
    </row>
    <row r="139" spans="1:11">
      <c r="A139" s="144" t="s">
        <v>460</v>
      </c>
      <c r="B139" s="320">
        <v>242749.6893</v>
      </c>
      <c r="C139" s="321"/>
      <c r="D139" s="321">
        <v>228047.4693</v>
      </c>
      <c r="F139" s="131" t="s">
        <v>330</v>
      </c>
      <c r="G139" s="131" t="s">
        <v>330</v>
      </c>
      <c r="H139" s="131" t="s">
        <v>330</v>
      </c>
      <c r="I139" s="131" t="s">
        <v>330</v>
      </c>
      <c r="K139" s="128">
        <f t="shared" si="1"/>
        <v>2280.4746930000001</v>
      </c>
    </row>
    <row r="140" spans="1:11">
      <c r="A140" s="144" t="s">
        <v>544</v>
      </c>
      <c r="B140" s="320">
        <v>21008.374500000002</v>
      </c>
      <c r="C140" s="321"/>
      <c r="D140" s="321">
        <v>19533.394500000002</v>
      </c>
      <c r="F140" s="131" t="s">
        <v>330</v>
      </c>
      <c r="G140" s="131" t="s">
        <v>330</v>
      </c>
      <c r="H140" s="131" t="s">
        <v>330</v>
      </c>
      <c r="I140" s="131" t="s">
        <v>330</v>
      </c>
      <c r="K140" s="128">
        <f t="shared" si="1"/>
        <v>195.33394500000003</v>
      </c>
    </row>
    <row r="141" spans="1:11">
      <c r="A141" s="144" t="s">
        <v>545</v>
      </c>
      <c r="B141" s="127" t="s">
        <v>331</v>
      </c>
      <c r="D141" s="143" t="s">
        <v>331</v>
      </c>
      <c r="F141" s="131" t="s">
        <v>330</v>
      </c>
      <c r="G141" s="131" t="s">
        <v>330</v>
      </c>
      <c r="H141" s="131" t="s">
        <v>330</v>
      </c>
      <c r="I141" s="131" t="s">
        <v>330</v>
      </c>
      <c r="K141" s="128" t="s">
        <v>331</v>
      </c>
    </row>
    <row r="142" spans="1:11" hidden="1">
      <c r="A142" s="144" t="s">
        <v>461</v>
      </c>
      <c r="B142" s="507" t="s">
        <v>766</v>
      </c>
      <c r="C142" s="507"/>
      <c r="D142" s="507"/>
      <c r="E142" s="507"/>
      <c r="F142" s="507"/>
      <c r="G142" s="507"/>
      <c r="H142" s="507"/>
      <c r="I142" s="507"/>
      <c r="J142" s="507"/>
      <c r="K142" s="507"/>
    </row>
    <row r="143" spans="1:11">
      <c r="A143" s="144" t="s">
        <v>462</v>
      </c>
      <c r="B143" s="320">
        <v>193564.18400000001</v>
      </c>
      <c r="C143" s="321"/>
      <c r="D143" s="321">
        <v>147506.74399999998</v>
      </c>
      <c r="F143" s="131" t="s">
        <v>330</v>
      </c>
      <c r="G143" s="131" t="s">
        <v>330</v>
      </c>
      <c r="H143" s="131" t="s">
        <v>330</v>
      </c>
      <c r="I143" s="131" t="s">
        <v>330</v>
      </c>
      <c r="K143" s="128">
        <f t="shared" si="1"/>
        <v>1475.0674399999998</v>
      </c>
    </row>
    <row r="144" spans="1:11">
      <c r="A144" s="144" t="s">
        <v>394</v>
      </c>
      <c r="B144" s="320">
        <v>508166.16199999995</v>
      </c>
      <c r="C144" s="321"/>
      <c r="D144" s="321">
        <v>351627.962</v>
      </c>
      <c r="F144" s="131" t="s">
        <v>330</v>
      </c>
      <c r="G144" s="131" t="s">
        <v>330</v>
      </c>
      <c r="H144" s="131" t="s">
        <v>330</v>
      </c>
      <c r="I144" s="131" t="s">
        <v>330</v>
      </c>
      <c r="K144" s="128">
        <f t="shared" si="1"/>
        <v>3516.2796200000003</v>
      </c>
    </row>
    <row r="145" spans="1:11" hidden="1">
      <c r="A145" s="144" t="s">
        <v>477</v>
      </c>
      <c r="B145" s="127"/>
      <c r="D145" s="143"/>
      <c r="F145" s="131" t="s">
        <v>330</v>
      </c>
      <c r="G145" s="131" t="s">
        <v>330</v>
      </c>
      <c r="H145" s="131" t="s">
        <v>330</v>
      </c>
      <c r="I145" s="131" t="s">
        <v>330</v>
      </c>
      <c r="K145" s="128">
        <f t="shared" si="1"/>
        <v>0</v>
      </c>
    </row>
    <row r="146" spans="1:11" hidden="1">
      <c r="A146" s="144" t="s">
        <v>480</v>
      </c>
      <c r="B146" s="127"/>
      <c r="D146" s="143"/>
      <c r="F146" s="131" t="s">
        <v>330</v>
      </c>
      <c r="G146" s="131" t="s">
        <v>330</v>
      </c>
      <c r="H146" s="131" t="s">
        <v>330</v>
      </c>
      <c r="I146" s="131" t="s">
        <v>330</v>
      </c>
      <c r="K146" s="128">
        <f t="shared" si="1"/>
        <v>0</v>
      </c>
    </row>
    <row r="147" spans="1:11" hidden="1">
      <c r="A147" s="144" t="s">
        <v>476</v>
      </c>
      <c r="B147" s="127"/>
      <c r="D147" s="143"/>
      <c r="F147" s="131" t="s">
        <v>330</v>
      </c>
      <c r="G147" s="131" t="s">
        <v>330</v>
      </c>
      <c r="H147" s="131" t="s">
        <v>330</v>
      </c>
      <c r="I147" s="131" t="s">
        <v>330</v>
      </c>
      <c r="K147" s="128">
        <f t="shared" si="1"/>
        <v>0</v>
      </c>
    </row>
    <row r="148" spans="1:11">
      <c r="A148" s="144" t="s">
        <v>463</v>
      </c>
      <c r="B148" s="320">
        <v>110357.18749999999</v>
      </c>
      <c r="C148" s="321"/>
      <c r="D148" s="321">
        <v>68724.687499999985</v>
      </c>
      <c r="F148" s="131" t="s">
        <v>330</v>
      </c>
      <c r="G148" s="131" t="s">
        <v>330</v>
      </c>
      <c r="H148" s="131" t="s">
        <v>330</v>
      </c>
      <c r="I148" s="131" t="s">
        <v>330</v>
      </c>
      <c r="K148" s="128">
        <f t="shared" si="1"/>
        <v>687.24687499999982</v>
      </c>
    </row>
    <row r="149" spans="1:11" hidden="1">
      <c r="A149" s="144" t="s">
        <v>388</v>
      </c>
      <c r="B149" s="507" t="s">
        <v>766</v>
      </c>
      <c r="C149" s="507"/>
      <c r="D149" s="507"/>
      <c r="E149" s="507"/>
      <c r="F149" s="507"/>
      <c r="G149" s="507"/>
      <c r="H149" s="507"/>
      <c r="I149" s="507"/>
      <c r="J149" s="507"/>
      <c r="K149" s="507"/>
    </row>
    <row r="150" spans="1:11" hidden="1">
      <c r="A150" s="144" t="s">
        <v>467</v>
      </c>
      <c r="B150" s="507" t="s">
        <v>766</v>
      </c>
      <c r="C150" s="507"/>
      <c r="D150" s="507"/>
      <c r="E150" s="507"/>
      <c r="F150" s="507"/>
      <c r="G150" s="507"/>
      <c r="H150" s="507"/>
      <c r="I150" s="507"/>
      <c r="J150" s="507"/>
      <c r="K150" s="507"/>
    </row>
    <row r="151" spans="1:11" hidden="1">
      <c r="A151" s="144" t="s">
        <v>389</v>
      </c>
      <c r="B151" s="507" t="s">
        <v>766</v>
      </c>
      <c r="C151" s="507"/>
      <c r="D151" s="507"/>
      <c r="E151" s="507"/>
      <c r="F151" s="507"/>
      <c r="G151" s="507"/>
      <c r="H151" s="507"/>
      <c r="I151" s="507"/>
      <c r="J151" s="507"/>
      <c r="K151" s="507"/>
    </row>
    <row r="152" spans="1:11" hidden="1">
      <c r="A152" s="144" t="s">
        <v>464</v>
      </c>
      <c r="B152" s="507" t="s">
        <v>766</v>
      </c>
      <c r="C152" s="507"/>
      <c r="D152" s="507"/>
      <c r="E152" s="507"/>
      <c r="F152" s="507"/>
      <c r="G152" s="507"/>
      <c r="H152" s="507"/>
      <c r="I152" s="507"/>
      <c r="J152" s="507"/>
      <c r="K152" s="507"/>
    </row>
    <row r="153" spans="1:11" hidden="1">
      <c r="A153" s="144" t="s">
        <v>465</v>
      </c>
      <c r="B153" s="507" t="s">
        <v>766</v>
      </c>
      <c r="C153" s="507"/>
      <c r="D153" s="507"/>
      <c r="E153" s="507"/>
      <c r="F153" s="507"/>
      <c r="G153" s="507"/>
      <c r="H153" s="507"/>
      <c r="I153" s="507"/>
      <c r="J153" s="507"/>
      <c r="K153" s="507"/>
    </row>
    <row r="154" spans="1:11" hidden="1">
      <c r="A154" s="144" t="s">
        <v>466</v>
      </c>
      <c r="B154" s="507" t="s">
        <v>766</v>
      </c>
      <c r="C154" s="507"/>
      <c r="D154" s="507"/>
      <c r="E154" s="507"/>
      <c r="F154" s="507"/>
      <c r="G154" s="507"/>
      <c r="H154" s="507"/>
      <c r="I154" s="507"/>
      <c r="J154" s="507"/>
      <c r="K154" s="507"/>
    </row>
    <row r="155" spans="1:11" hidden="1">
      <c r="A155" s="144" t="s">
        <v>390</v>
      </c>
      <c r="B155" s="507" t="s">
        <v>766</v>
      </c>
      <c r="C155" s="507"/>
      <c r="D155" s="507"/>
      <c r="E155" s="507"/>
      <c r="F155" s="507"/>
      <c r="G155" s="507"/>
      <c r="H155" s="507"/>
      <c r="I155" s="507"/>
      <c r="J155" s="507"/>
      <c r="K155" s="507"/>
    </row>
    <row r="156" spans="1:11">
      <c r="A156" s="144" t="s">
        <v>391</v>
      </c>
      <c r="B156" s="320">
        <v>110271.32160000002</v>
      </c>
      <c r="C156" s="321"/>
      <c r="D156" s="321">
        <v>92000.601599999995</v>
      </c>
      <c r="F156" s="131" t="s">
        <v>330</v>
      </c>
      <c r="G156" s="131" t="s">
        <v>330</v>
      </c>
      <c r="H156" s="131" t="s">
        <v>330</v>
      </c>
      <c r="I156" s="131" t="s">
        <v>330</v>
      </c>
      <c r="K156" s="128">
        <f>D156*0.01</f>
        <v>920.00601599999993</v>
      </c>
    </row>
    <row r="157" spans="1:11">
      <c r="A157" s="144" t="s">
        <v>468</v>
      </c>
      <c r="B157" s="320">
        <v>114331.05349999999</v>
      </c>
      <c r="C157" s="321"/>
      <c r="D157" s="321">
        <v>96107.91350000001</v>
      </c>
      <c r="F157" s="131" t="s">
        <v>330</v>
      </c>
      <c r="G157" s="131" t="s">
        <v>330</v>
      </c>
      <c r="H157" s="131" t="s">
        <v>330</v>
      </c>
      <c r="I157" s="131" t="s">
        <v>330</v>
      </c>
      <c r="K157" s="128">
        <f>D157*0.01</f>
        <v>961.07913500000006</v>
      </c>
    </row>
    <row r="158" spans="1:11" hidden="1">
      <c r="A158" s="144" t="s">
        <v>469</v>
      </c>
      <c r="B158" s="507" t="s">
        <v>766</v>
      </c>
      <c r="C158" s="507"/>
      <c r="D158" s="507"/>
      <c r="E158" s="507"/>
      <c r="F158" s="507"/>
      <c r="G158" s="507"/>
      <c r="H158" s="507"/>
      <c r="I158" s="507"/>
      <c r="J158" s="507"/>
      <c r="K158" s="507"/>
    </row>
    <row r="159" spans="1:11">
      <c r="A159" s="144" t="s">
        <v>470</v>
      </c>
      <c r="B159" s="320">
        <v>149780.5816</v>
      </c>
      <c r="C159" s="321"/>
      <c r="D159" s="321">
        <v>135554.16159999999</v>
      </c>
      <c r="F159" s="131" t="s">
        <v>330</v>
      </c>
      <c r="G159" s="131" t="s">
        <v>330</v>
      </c>
      <c r="H159" s="131" t="s">
        <v>330</v>
      </c>
      <c r="I159" s="131" t="s">
        <v>330</v>
      </c>
      <c r="K159" s="128">
        <f>D159*0.01</f>
        <v>1355.541616</v>
      </c>
    </row>
    <row r="160" spans="1:11" hidden="1">
      <c r="A160" s="144" t="s">
        <v>471</v>
      </c>
      <c r="B160" s="507" t="s">
        <v>766</v>
      </c>
      <c r="C160" s="507"/>
      <c r="D160" s="507"/>
      <c r="E160" s="507"/>
      <c r="F160" s="507"/>
      <c r="G160" s="507"/>
      <c r="H160" s="507"/>
      <c r="I160" s="507"/>
      <c r="J160" s="507"/>
      <c r="K160" s="507"/>
    </row>
    <row r="161" spans="1:11">
      <c r="A161" s="144" t="s">
        <v>546</v>
      </c>
      <c r="B161" s="127" t="s">
        <v>331</v>
      </c>
      <c r="D161" s="143" t="s">
        <v>331</v>
      </c>
      <c r="F161" s="131" t="s">
        <v>330</v>
      </c>
      <c r="G161" s="131" t="s">
        <v>330</v>
      </c>
      <c r="H161" s="131" t="s">
        <v>330</v>
      </c>
      <c r="I161" s="131" t="s">
        <v>330</v>
      </c>
      <c r="K161" s="128" t="s">
        <v>331</v>
      </c>
    </row>
    <row r="162" spans="1:11">
      <c r="A162" s="15" t="s">
        <v>258</v>
      </c>
      <c r="B162" s="323">
        <v>19604617.2722</v>
      </c>
      <c r="C162" s="324"/>
      <c r="D162" s="324">
        <v>15423877.532200003</v>
      </c>
      <c r="K162" s="281">
        <f>D162*0.01</f>
        <v>154238.77532200003</v>
      </c>
    </row>
    <row r="163" spans="1:11">
      <c r="B163" s="325">
        <f>B162*12</f>
        <v>235255407.26639998</v>
      </c>
    </row>
  </sheetData>
  <sortState ref="A5:A156">
    <sortCondition ref="A5:A156"/>
  </sortState>
  <mergeCells count="60">
    <mergeCell ref="B158:K158"/>
    <mergeCell ref="B160:K160"/>
    <mergeCell ref="B151:K151"/>
    <mergeCell ref="B152:K152"/>
    <mergeCell ref="B153:K153"/>
    <mergeCell ref="B154:K154"/>
    <mergeCell ref="B155:K155"/>
    <mergeCell ref="B136:K136"/>
    <mergeCell ref="B138:K138"/>
    <mergeCell ref="B142:K142"/>
    <mergeCell ref="B149:K149"/>
    <mergeCell ref="B150:K150"/>
    <mergeCell ref="B121:K121"/>
    <mergeCell ref="B124:K124"/>
    <mergeCell ref="B127:K127"/>
    <mergeCell ref="B128:K128"/>
    <mergeCell ref="B134:K134"/>
    <mergeCell ref="B122:K122"/>
    <mergeCell ref="B99:K99"/>
    <mergeCell ref="B105:K105"/>
    <mergeCell ref="B108:K108"/>
    <mergeCell ref="B110:K110"/>
    <mergeCell ref="B117:K117"/>
    <mergeCell ref="B100:K100"/>
    <mergeCell ref="B116:K116"/>
    <mergeCell ref="B85:K85"/>
    <mergeCell ref="B86:K86"/>
    <mergeCell ref="B88:K88"/>
    <mergeCell ref="B94:K94"/>
    <mergeCell ref="B98:K98"/>
    <mergeCell ref="B74:K74"/>
    <mergeCell ref="B79:K79"/>
    <mergeCell ref="B80:K80"/>
    <mergeCell ref="B81:K81"/>
    <mergeCell ref="B82:K82"/>
    <mergeCell ref="B78:K78"/>
    <mergeCell ref="B5:K5"/>
    <mergeCell ref="B11:K11"/>
    <mergeCell ref="B16:K16"/>
    <mergeCell ref="B19:K19"/>
    <mergeCell ref="B23:K23"/>
    <mergeCell ref="A1:K1"/>
    <mergeCell ref="B3:B4"/>
    <mergeCell ref="D3:D4"/>
    <mergeCell ref="K3:K4"/>
    <mergeCell ref="B2:K2"/>
    <mergeCell ref="F3:I3"/>
    <mergeCell ref="A3:A4"/>
    <mergeCell ref="B73:K73"/>
    <mergeCell ref="B27:K27"/>
    <mergeCell ref="B30:K30"/>
    <mergeCell ref="B71:K71"/>
    <mergeCell ref="B33:K33"/>
    <mergeCell ref="B44:K44"/>
    <mergeCell ref="B45:K45"/>
    <mergeCell ref="B54:K54"/>
    <mergeCell ref="B55:K55"/>
    <mergeCell ref="B60:K60"/>
    <mergeCell ref="B65:K65"/>
    <mergeCell ref="B67:K67"/>
  </mergeCells>
  <printOptions horizontalCentered="1" verticalCentered="1"/>
  <pageMargins left="0.23622047244094491" right="0.23622047244094491" top="0.74803149606299213" bottom="0.74803149606299213" header="0.31496062992125984" footer="0.31496062992125984"/>
  <pageSetup paperSize="9" scale="80" orientation="landscape" r:id="rId1"/>
  <headerFooter>
    <oddFooter>&amp;L&amp;D&amp;C&amp;A_x000D_&amp;1#&amp;"Calibri"&amp;10&amp;K000000 Classificazione: C3 - Riservato&amp;R&amp;N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18</vt:i4>
      </vt:variant>
    </vt:vector>
  </HeadingPairs>
  <TitlesOfParts>
    <vt:vector size="28" baseType="lpstr">
      <vt:lpstr>Cover</vt:lpstr>
      <vt:lpstr>sez. A</vt:lpstr>
      <vt:lpstr>sez. B</vt:lpstr>
      <vt:lpstr>sez. B.2_</vt:lpstr>
      <vt:lpstr>sez. C</vt:lpstr>
      <vt:lpstr>sez. D</vt:lpstr>
      <vt:lpstr>sez E</vt:lpstr>
      <vt:lpstr>sez. F</vt:lpstr>
      <vt:lpstr>sez. G</vt:lpstr>
      <vt:lpstr>sez. H</vt:lpstr>
      <vt:lpstr>Cover!Area_stampa</vt:lpstr>
      <vt:lpstr>'sez E'!Area_stampa</vt:lpstr>
      <vt:lpstr>'sez. A'!Area_stampa</vt:lpstr>
      <vt:lpstr>'sez. B'!Area_stampa</vt:lpstr>
      <vt:lpstr>'sez. B.2_'!Area_stampa</vt:lpstr>
      <vt:lpstr>'sez. C'!Area_stampa</vt:lpstr>
      <vt:lpstr>'sez. D'!Area_stampa</vt:lpstr>
      <vt:lpstr>'sez. F'!Area_stampa</vt:lpstr>
      <vt:lpstr>'sez. G'!Area_stampa</vt:lpstr>
      <vt:lpstr>'sez. H'!Area_stampa</vt:lpstr>
      <vt:lpstr>Cover!Titoli_stampa</vt:lpstr>
      <vt:lpstr>'sez E'!Titoli_stampa</vt:lpstr>
      <vt:lpstr>'sez. A'!Titoli_stampa</vt:lpstr>
      <vt:lpstr>'sez. C'!Titoli_stampa</vt:lpstr>
      <vt:lpstr>'sez. D'!Titoli_stampa</vt:lpstr>
      <vt:lpstr>'sez. F'!Titoli_stampa</vt:lpstr>
      <vt:lpstr>'sez. G'!Titoli_stampa</vt:lpstr>
      <vt:lpstr>'sez. H'!Titoli_stampa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Pasquale-PC</dc:creator>
  <cp:keywords/>
  <dc:description/>
  <cp:lastModifiedBy>Utente</cp:lastModifiedBy>
  <cp:revision/>
  <cp:lastPrinted>2024-12-18T08:38:09Z</cp:lastPrinted>
  <dcterms:created xsi:type="dcterms:W3CDTF">2017-01-26T06:58:36Z</dcterms:created>
  <dcterms:modified xsi:type="dcterms:W3CDTF">2025-04-01T12:47:55Z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44a90e-04f7-4d21-b494-cfe49b26ce55_Enabled">
    <vt:lpwstr>true</vt:lpwstr>
  </property>
  <property fmtid="{D5CDD505-2E9C-101B-9397-08002B2CF9AE}" pid="3" name="MSIP_Label_8a44a90e-04f7-4d21-b494-cfe49b26ce55_SetDate">
    <vt:lpwstr>2022-02-05T16:15:57Z</vt:lpwstr>
  </property>
  <property fmtid="{D5CDD505-2E9C-101B-9397-08002B2CF9AE}" pid="4" name="MSIP_Label_8a44a90e-04f7-4d21-b494-cfe49b26ce55_Method">
    <vt:lpwstr>Privileged</vt:lpwstr>
  </property>
  <property fmtid="{D5CDD505-2E9C-101B-9397-08002B2CF9AE}" pid="5" name="MSIP_Label_8a44a90e-04f7-4d21-b494-cfe49b26ce55_Name">
    <vt:lpwstr>Internal use without footer</vt:lpwstr>
  </property>
  <property fmtid="{D5CDD505-2E9C-101B-9397-08002B2CF9AE}" pid="6" name="MSIP_Label_8a44a90e-04f7-4d21-b494-cfe49b26ce55_SiteId">
    <vt:lpwstr>4c8a6547-459a-4b75-a3dc-f66efe3e9c4e</vt:lpwstr>
  </property>
  <property fmtid="{D5CDD505-2E9C-101B-9397-08002B2CF9AE}" pid="7" name="MSIP_Label_8a44a90e-04f7-4d21-b494-cfe49b26ce55_ActionId">
    <vt:lpwstr>34260bb2-5dd6-4165-96a2-b4856bc96a0b</vt:lpwstr>
  </property>
  <property fmtid="{D5CDD505-2E9C-101B-9397-08002B2CF9AE}" pid="8" name="MSIP_Label_8a44a90e-04f7-4d21-b494-cfe49b26ce55_ContentBits">
    <vt:lpwstr>0</vt:lpwstr>
  </property>
  <property fmtid="{D5CDD505-2E9C-101B-9397-08002B2CF9AE}" pid="9" name="MSIP_Label_62be026b-01d4-4fb6-a791-fde6f09e8e89_Enabled">
    <vt:lpwstr>true</vt:lpwstr>
  </property>
  <property fmtid="{D5CDD505-2E9C-101B-9397-08002B2CF9AE}" pid="10" name="MSIP_Label_62be026b-01d4-4fb6-a791-fde6f09e8e89_SetDate">
    <vt:lpwstr>2024-07-01T11:57:18Z</vt:lpwstr>
  </property>
  <property fmtid="{D5CDD505-2E9C-101B-9397-08002B2CF9AE}" pid="11" name="MSIP_Label_62be026b-01d4-4fb6-a791-fde6f09e8e89_Method">
    <vt:lpwstr>Privileged</vt:lpwstr>
  </property>
  <property fmtid="{D5CDD505-2E9C-101B-9397-08002B2CF9AE}" pid="12" name="MSIP_Label_62be026b-01d4-4fb6-a791-fde6f09e8e89_Name">
    <vt:lpwstr>Riservato</vt:lpwstr>
  </property>
  <property fmtid="{D5CDD505-2E9C-101B-9397-08002B2CF9AE}" pid="13" name="MSIP_Label_62be026b-01d4-4fb6-a791-fde6f09e8e89_SiteId">
    <vt:lpwstr>d2a717e0-5630-4111-9863-be69529bd704</vt:lpwstr>
  </property>
  <property fmtid="{D5CDD505-2E9C-101B-9397-08002B2CF9AE}" pid="14" name="MSIP_Label_62be026b-01d4-4fb6-a791-fde6f09e8e89_ActionId">
    <vt:lpwstr>40afc794-1956-4350-b957-a6e46e772dae</vt:lpwstr>
  </property>
  <property fmtid="{D5CDD505-2E9C-101B-9397-08002B2CF9AE}" pid="15" name="MSIP_Label_62be026b-01d4-4fb6-a791-fde6f09e8e89_ContentBits">
    <vt:lpwstr>2</vt:lpwstr>
  </property>
</Properties>
</file>